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15" windowWidth="9720" windowHeight="6675" tabRatio="729" activeTab="1"/>
  </bookViews>
  <sheets>
    <sheet name="налоги" sheetId="27" r:id="rId1"/>
    <sheet name="Баланс" sheetId="2" r:id="rId2"/>
    <sheet name="Фин_рез" sheetId="21" r:id="rId3"/>
    <sheet name="Фин_рез+Налоги" sheetId="30" r:id="rId4"/>
    <sheet name="4_Ф" sheetId="7" r:id="rId5"/>
    <sheet name="Ф_5" sheetId="11" r:id="rId6"/>
  </sheets>
  <definedNames>
    <definedName name="diapas" localSheetId="2">#REF!</definedName>
    <definedName name="diapas" localSheetId="3">#REF!</definedName>
    <definedName name="diapas">#REF!</definedName>
    <definedName name="IndNamePredp" localSheetId="2">#REF!</definedName>
    <definedName name="IndNamePredp" localSheetId="3">#REF!</definedName>
    <definedName name="IndNamePredp">#REF!</definedName>
    <definedName name="SpisokVvoda" localSheetId="2">#REF!</definedName>
    <definedName name="SpisokVvoda" localSheetId="3">#REF!</definedName>
    <definedName name="SpisokVvoda">#REF!</definedName>
    <definedName name="ддд" localSheetId="2">#REF!</definedName>
    <definedName name="ддд" localSheetId="3">#REF!</definedName>
    <definedName name="ддд">#REF!</definedName>
    <definedName name="_xlnm.Print_Area" localSheetId="4">'4_Ф'!$A$1:$D$66</definedName>
    <definedName name="_xlnm.Print_Area" localSheetId="1">Баланс!$A$1:$D$154</definedName>
    <definedName name="_xlnm.Print_Area" localSheetId="0">налоги!$A$1:$G$33</definedName>
    <definedName name="_xlnm.Print_Area" localSheetId="5">Ф_5!$A$1:$I$41</definedName>
    <definedName name="_xlnm.Print_Area" localSheetId="2">Фин_рез!$A$1:$F$86</definedName>
    <definedName name="_xlnm.Print_Area" localSheetId="3">'Фин_рез+Налоги'!$A$1:$F$56</definedName>
  </definedNames>
  <calcPr calcId="125725"/>
</workbook>
</file>

<file path=xl/calcChain.xml><?xml version="1.0" encoding="utf-8"?>
<calcChain xmlns="http://schemas.openxmlformats.org/spreadsheetml/2006/main">
  <c r="D61" i="2"/>
  <c r="D82" l="1"/>
  <c r="D10" i="27"/>
  <c r="E10"/>
  <c r="D13"/>
  <c r="E7"/>
  <c r="F46" i="21" l="1"/>
  <c r="C114" i="2" l="1"/>
  <c r="C113"/>
  <c r="C102"/>
  <c r="C101"/>
  <c r="C99"/>
  <c r="C82"/>
  <c r="C78" s="1"/>
  <c r="C66"/>
  <c r="C59"/>
  <c r="C47"/>
  <c r="C46"/>
  <c r="C42"/>
  <c r="C57" s="1"/>
  <c r="C85" l="1"/>
  <c r="C132"/>
  <c r="C133" s="1"/>
  <c r="C86"/>
  <c r="F27" i="11"/>
  <c r="F51" i="21"/>
  <c r="E37"/>
  <c r="D27" i="7" l="1"/>
  <c r="C27"/>
  <c r="C46"/>
  <c r="D34"/>
  <c r="I42"/>
  <c r="I43" s="1"/>
  <c r="C57" l="1"/>
  <c r="C55" s="1"/>
  <c r="E26"/>
  <c r="C31" i="30"/>
  <c r="D31"/>
  <c r="E31"/>
  <c r="F31"/>
  <c r="C32"/>
  <c r="D32"/>
  <c r="F32"/>
  <c r="C33"/>
  <c r="E33"/>
  <c r="C34"/>
  <c r="D34"/>
  <c r="E34"/>
  <c r="F34"/>
  <c r="C35"/>
  <c r="D35"/>
  <c r="E35"/>
  <c r="F35"/>
  <c r="C36"/>
  <c r="D36"/>
  <c r="E36"/>
  <c r="F36"/>
  <c r="C37"/>
  <c r="D37"/>
  <c r="E37"/>
  <c r="F37"/>
  <c r="C38"/>
  <c r="D38"/>
  <c r="E38"/>
  <c r="F38"/>
  <c r="D39"/>
  <c r="F39"/>
  <c r="C40"/>
  <c r="D40"/>
  <c r="F40"/>
  <c r="C41"/>
  <c r="D41"/>
  <c r="E41"/>
  <c r="F41"/>
  <c r="C42"/>
  <c r="D42"/>
  <c r="E42"/>
  <c r="F42"/>
  <c r="C43"/>
  <c r="D43"/>
  <c r="E43"/>
  <c r="F43"/>
  <c r="C44"/>
  <c r="D44"/>
  <c r="E44"/>
  <c r="F44"/>
  <c r="C45"/>
  <c r="D45"/>
  <c r="E45"/>
  <c r="F45"/>
  <c r="C46"/>
  <c r="D46"/>
  <c r="E46"/>
  <c r="C47"/>
  <c r="D47"/>
  <c r="E47"/>
  <c r="F47"/>
  <c r="C48"/>
  <c r="D48"/>
  <c r="E48"/>
  <c r="F48"/>
  <c r="C49"/>
  <c r="D49"/>
  <c r="E49"/>
  <c r="C50"/>
  <c r="D50"/>
  <c r="E50"/>
  <c r="F50"/>
  <c r="D51"/>
  <c r="F51"/>
  <c r="C52"/>
  <c r="D52"/>
  <c r="E52"/>
  <c r="F52"/>
  <c r="D53"/>
  <c r="F53"/>
  <c r="C54"/>
  <c r="D54"/>
  <c r="E54"/>
  <c r="F54"/>
  <c r="C55"/>
  <c r="D55"/>
  <c r="E55"/>
  <c r="F55"/>
  <c r="D56"/>
  <c r="F56"/>
  <c r="D30"/>
  <c r="E30"/>
  <c r="F30"/>
  <c r="C30"/>
  <c r="C27" s="1"/>
  <c r="F49"/>
  <c r="H10" i="27" l="1"/>
  <c r="C39" i="30"/>
  <c r="D33"/>
  <c r="G37" i="27"/>
  <c r="C51" i="30" l="1"/>
  <c r="F41" i="2"/>
  <c r="C56" i="30" l="1"/>
  <c r="C53"/>
  <c r="H15" i="27" l="1"/>
  <c r="H11"/>
  <c r="D59" i="2" l="1"/>
  <c r="G10" i="27"/>
  <c r="D78" i="2"/>
  <c r="C27" i="27"/>
  <c r="C29" s="1"/>
  <c r="E29" i="21"/>
  <c r="E32" i="30" s="1"/>
  <c r="G28"/>
  <c r="G29"/>
  <c r="G31"/>
  <c r="G33"/>
  <c r="G34"/>
  <c r="G35"/>
  <c r="G36"/>
  <c r="G37"/>
  <c r="G41"/>
  <c r="G43"/>
  <c r="G45"/>
  <c r="G46"/>
  <c r="G47"/>
  <c r="G48"/>
  <c r="G49"/>
  <c r="G50"/>
  <c r="G52"/>
  <c r="G54"/>
  <c r="G55"/>
  <c r="H6" i="27"/>
  <c r="G6" s="1"/>
  <c r="H8"/>
  <c r="G8" s="1"/>
  <c r="H9"/>
  <c r="I16" i="11"/>
  <c r="I40"/>
  <c r="O28"/>
  <c r="H19"/>
  <c r="H29" s="1"/>
  <c r="C19"/>
  <c r="C29" s="1"/>
  <c r="E19"/>
  <c r="F19"/>
  <c r="E78" i="21"/>
  <c r="E79"/>
  <c r="E80"/>
  <c r="E77"/>
  <c r="E74"/>
  <c r="E75"/>
  <c r="E76"/>
  <c r="E73"/>
  <c r="E62"/>
  <c r="E63"/>
  <c r="E64"/>
  <c r="E65"/>
  <c r="E66"/>
  <c r="E68"/>
  <c r="E69"/>
  <c r="E70"/>
  <c r="E72"/>
  <c r="E60"/>
  <c r="A3" i="11"/>
  <c r="A4"/>
  <c r="I21"/>
  <c r="I23"/>
  <c r="I26"/>
  <c r="I27"/>
  <c r="I28"/>
  <c r="C30"/>
  <c r="E30"/>
  <c r="H30"/>
  <c r="A4" i="7"/>
  <c r="A5"/>
  <c r="C28"/>
  <c r="D43"/>
  <c r="C47"/>
  <c r="D47"/>
  <c r="C60"/>
  <c r="C65" s="1"/>
  <c r="A6" i="30"/>
  <c r="A7"/>
  <c r="F20"/>
  <c r="G30"/>
  <c r="G38"/>
  <c r="G42"/>
  <c r="G44"/>
  <c r="A6" i="21"/>
  <c r="A7"/>
  <c r="F20"/>
  <c r="D18" i="7" s="1"/>
  <c r="G27" i="21"/>
  <c r="G28"/>
  <c r="F30"/>
  <c r="F33" i="30" s="1"/>
  <c r="G30" i="21"/>
  <c r="G31"/>
  <c r="G32"/>
  <c r="G33"/>
  <c r="G34"/>
  <c r="G35"/>
  <c r="G38"/>
  <c r="G39"/>
  <c r="G40"/>
  <c r="G41"/>
  <c r="G42"/>
  <c r="F43"/>
  <c r="F46" i="30" s="1"/>
  <c r="G43" i="21"/>
  <c r="G44"/>
  <c r="G45"/>
  <c r="G46"/>
  <c r="G47"/>
  <c r="G49"/>
  <c r="G51"/>
  <c r="G52"/>
  <c r="C60"/>
  <c r="C61"/>
  <c r="C62"/>
  <c r="C63"/>
  <c r="C65"/>
  <c r="C66"/>
  <c r="C68"/>
  <c r="C69"/>
  <c r="C70"/>
  <c r="C73"/>
  <c r="C77"/>
  <c r="C79"/>
  <c r="C80"/>
  <c r="D42" i="2"/>
  <c r="D46"/>
  <c r="D47"/>
  <c r="D66"/>
  <c r="D99"/>
  <c r="D101"/>
  <c r="D102"/>
  <c r="D113"/>
  <c r="D114"/>
  <c r="F6" i="27"/>
  <c r="F8"/>
  <c r="F9"/>
  <c r="F10"/>
  <c r="F11"/>
  <c r="G11"/>
  <c r="F12"/>
  <c r="H12"/>
  <c r="F15"/>
  <c r="G15"/>
  <c r="F16"/>
  <c r="H16"/>
  <c r="F17"/>
  <c r="H17"/>
  <c r="G17" s="1"/>
  <c r="H18"/>
  <c r="F19"/>
  <c r="H19"/>
  <c r="F20"/>
  <c r="H20"/>
  <c r="F21"/>
  <c r="H21"/>
  <c r="F22"/>
  <c r="H22"/>
  <c r="F23"/>
  <c r="H23"/>
  <c r="G23" s="1"/>
  <c r="H24"/>
  <c r="F25"/>
  <c r="H25"/>
  <c r="F26"/>
  <c r="H26"/>
  <c r="G26" s="1"/>
  <c r="F7"/>
  <c r="E61" i="21"/>
  <c r="H7" i="27"/>
  <c r="G7" s="1"/>
  <c r="F14"/>
  <c r="C64" i="21"/>
  <c r="D27" i="27"/>
  <c r="D29" s="1"/>
  <c r="C67" i="21"/>
  <c r="E27" i="27"/>
  <c r="L27" s="1"/>
  <c r="E67" i="21"/>
  <c r="F13" i="27"/>
  <c r="H13"/>
  <c r="G13" s="1"/>
  <c r="L47" i="7" l="1"/>
  <c r="E29" i="11"/>
  <c r="F94" i="2" s="1"/>
  <c r="H51" i="7"/>
  <c r="F41"/>
  <c r="F34"/>
  <c r="C48"/>
  <c r="F53"/>
  <c r="I47"/>
  <c r="I49" s="1"/>
  <c r="G37" i="21"/>
  <c r="E40" i="30"/>
  <c r="G40" s="1"/>
  <c r="G48" i="7"/>
  <c r="F47"/>
  <c r="F27" i="27"/>
  <c r="F29" s="1"/>
  <c r="H14"/>
  <c r="G14" s="1"/>
  <c r="G27" s="1"/>
  <c r="I19" i="11"/>
  <c r="E43" i="27"/>
  <c r="E29"/>
  <c r="E45"/>
  <c r="D57" i="2"/>
  <c r="E39" i="27"/>
  <c r="E81" i="21"/>
  <c r="C81"/>
  <c r="F48" i="7"/>
  <c r="E47"/>
  <c r="E36" i="21"/>
  <c r="G27" i="30"/>
  <c r="G29" i="21"/>
  <c r="D132" i="2"/>
  <c r="D133" s="1"/>
  <c r="D85"/>
  <c r="L21" i="27" l="1"/>
  <c r="F99" i="2"/>
  <c r="J51" i="7"/>
  <c r="C50"/>
  <c r="H47"/>
  <c r="E48" i="21"/>
  <c r="E51" i="30" s="1"/>
  <c r="E39"/>
  <c r="E48" i="7"/>
  <c r="H29" i="27"/>
  <c r="E35"/>
  <c r="D86" i="2"/>
  <c r="F133" s="1"/>
  <c r="G29" i="27"/>
  <c r="G81" i="21"/>
  <c r="E50" i="7"/>
  <c r="F51" s="1"/>
  <c r="F27" s="1"/>
  <c r="F50"/>
  <c r="G36" i="21"/>
  <c r="G32" i="30"/>
  <c r="G48" i="21" l="1"/>
  <c r="E50"/>
  <c r="E53" i="30" s="1"/>
  <c r="J52" i="7"/>
  <c r="G39" i="30"/>
  <c r="G51"/>
  <c r="G50" i="21" l="1"/>
  <c r="E53"/>
  <c r="E56" i="30" s="1"/>
  <c r="G53"/>
  <c r="G53" i="21" l="1"/>
  <c r="F24" i="11"/>
  <c r="H53" i="21"/>
  <c r="G56" i="30"/>
  <c r="H56"/>
  <c r="I24" i="11" l="1"/>
  <c r="I29" s="1"/>
  <c r="J30" s="1"/>
  <c r="F30"/>
  <c r="J29" l="1"/>
  <c r="I30"/>
  <c r="F29"/>
</calcChain>
</file>

<file path=xl/sharedStrings.xml><?xml version="1.0" encoding="utf-8"?>
<sst xmlns="http://schemas.openxmlformats.org/spreadsheetml/2006/main" count="633" uniqueCount="381">
  <si>
    <t>Мақсадли давлат жамғармалари ва суғурталар бўйича бўнак тўловлари (4500)
Авансовые платежи в государственные целевые фонды и по страхованию (4500)</t>
  </si>
  <si>
    <t>Ходимларнинг бошқа операциялар бўйича қарзи (4700)
Задолженность персонала по прочим операциям (4700)</t>
  </si>
  <si>
    <t>Пул маблағлари, жами (сатр.330+340+350+360), шу жумладан:
Денежные средства, всего (стр.330+340+350+360), в том числе:</t>
  </si>
  <si>
    <t>Бошқа пул маблағлари ва эквивалентлари (5500, 5600, 5700)
Прочие денежные средства и эквиваленты (5500, 5600, 5700)</t>
  </si>
  <si>
    <t>Таъсисчиларнинг устав капиталига улушлар бўйича қарзи (4600)
Задолженност учредителей по вкладам в уставный капитал (4600)</t>
  </si>
  <si>
    <t>Тақсимланмаган фойда (қопланмаган зарар) (8700)
Нераспределенная прибыль (непокрытый убыток) (8700)</t>
  </si>
  <si>
    <t>ободонлаштиртиш ва ижтимоий инфратузулмани         ривожлантириш  солиги                                                                                       Налог на благоустройство и развитие социальной инфраструктуры</t>
  </si>
  <si>
    <t xml:space="preserve">Ҳудуд
Территория
</t>
  </si>
  <si>
    <t>Фоизлар шаклидаги харажатлар
Расходы в виде процентов</t>
  </si>
  <si>
    <t>Узоы муддатли ижара (лизинг) бўйича фоизлар шаклидаги харажатлар
Расходы в виде процентов по долгосрочной аренде (лизингу)
(Строка в редакции Приказа МФ, зарегистрированного МЮ 12.11.2003 г. N 1209-1)</t>
  </si>
  <si>
    <t>Валюта курси фарқидан зарарлар
Убытки от валютных курсовых разниц</t>
  </si>
  <si>
    <t>Узоқ муддатли қарзлар (7820, 7830, 7840)
Долгосрочные займы  (7820, 7830, 7840)</t>
  </si>
  <si>
    <t>Бошқа узоқ муддатли кредиторлик қарзлар (7900)
Прочие долгосрочные кредиторские задолженности (7900)</t>
  </si>
  <si>
    <t>жорий мажбуриятлар, жами
(сатр.610+630+640+650+660+670+680+690+700+710+ 720+730+740+750+760)
Текущие обязательства, всего
(стр.610+630+640+650+660+670+680+690+700+710+ 720+730+740+750+760)</t>
  </si>
  <si>
    <t xml:space="preserve">шундан: муддати ўтган жорий кредиторлик қарзлари 
из нее: просроченная текущая кредиторская задолженность </t>
  </si>
  <si>
    <t>Мол етказиб берувчилар ва пудратчиларга қарз (6000) 
Задолженность поставщикам и подрядчикам  (6000)   госрезер и бнпз</t>
  </si>
  <si>
    <t xml:space="preserve">Ажратилган бўлинмаларга қарз (6110)
Задолженность обособленным подразделениям (6110) </t>
  </si>
  <si>
    <t xml:space="preserve">Шўъба ва қарам хўжалик жамиятларга қарз (6120)
Задолженность дочерним и зависимым хозяйственным обществам (6120) </t>
  </si>
  <si>
    <t>Кечиктирилган даромадлар (6210, 6220, 6230)
Отсроченные доходы (6210, 6220, 6230)</t>
  </si>
  <si>
    <t>Солиқ ва мажбурий тўловлар бўйича кечиктирилган мажбуриятлар (6240) 
Отсроченные  обязательства по налогам и обязательным платежам (6240)</t>
  </si>
  <si>
    <t>Олинган бўнаклар (6300)
Полученные авансы (6300)</t>
  </si>
  <si>
    <t>Бошқа кечиктирилган мажбуриятлар (6250, 6290)
Прочие отсроченные обязательства (6250, 6290)</t>
  </si>
  <si>
    <t>Бюджетга тўловлар бўйича қарз (6400)
Задолженность по платежам в бюджет (6400)</t>
  </si>
  <si>
    <t>Суғурталар бўйича қарз (6510)
Задолженность по страхованию (6510)</t>
  </si>
  <si>
    <t>Маєсадли давлат жамғармаларига тўловлар бўйича қарз (6520)
Задолженность по платежам в государственные целевые фонды (6520)</t>
  </si>
  <si>
    <t>Таъсисчиларга бўлган қарзлар (6600)
Задолженность учредителям (6600)</t>
  </si>
  <si>
    <t xml:space="preserve">Меҳнатга  ҳақ тўлаш бўйича қарз (6700)
Задолженность по оплате труда (6700) </t>
  </si>
  <si>
    <t>Қисқа муддатли банк кредитлари  (6810)
Краткосрочные банковские кредиты (6810)</t>
  </si>
  <si>
    <t>Қисқа муддатли қарзлар (6820, 6830, 6840)
Краткосрочные займы (6820, 6830, 6840)</t>
  </si>
  <si>
    <t>Узоқ муддатли мажбуриятларнинг жорий қисми (6950)
Текущая часть долгосрочных обязательств (6950)</t>
  </si>
  <si>
    <t>Қимматли қоғозлар (0610)
Ценные бумаги (0610)</t>
  </si>
  <si>
    <t>Ўрнатиладиган асбоб-ускуналар (0700)
Оборудование к установке (0700)</t>
  </si>
  <si>
    <t xml:space="preserve">Ссуда шартномаси бўйича олинган мулклар (011)
Имущество, полученное по договору ссуды (011)
</t>
  </si>
  <si>
    <t>Шу  жумладан: шахсий жамгариб бориладиган пенсия       хисобварикларига      ажратмалар             в том числе :отчисления  в ИНПС граждан</t>
  </si>
  <si>
    <t xml:space="preserve">II бўлим бўйича жами  (сатр.490+600)
Итого по разделу II  (стр.490+600)
</t>
  </si>
  <si>
    <t xml:space="preserve">Баланс пассиви бўйича жами (сатр.480+770)
Всего по пассиву баланса (стр.480+770)
</t>
  </si>
  <si>
    <t xml:space="preserve">Мол етказиб берувчилар ва пудратчиларга узоқ муддатли қарз (7000)
Долгосрочная задолженость поставщикам и подрядчикам (7000)
</t>
  </si>
  <si>
    <t>Тақдим қилиш -
Срок представления-</t>
  </si>
  <si>
    <t>Мулкчилик шакли 
Форма собственности _  Аакционерное</t>
  </si>
  <si>
    <t xml:space="preserve">Ташкилий-ҳуқуқий шакли 
Организационно-правовая форма  </t>
  </si>
  <si>
    <t>Мулкчилик шакли 
Форма собственности __акционерное____</t>
  </si>
  <si>
    <t>Солиқ тўловчининг идентификацион рақами 
Идентификационный номер налогоплательщика 200468069</t>
  </si>
  <si>
    <t xml:space="preserve">Маҳсулот (товар иш ва хизмат) ларни сотишдан келиб тушган пул маблағлари 
Денежные поступления от реализации продукции (товаров, работ и услуг)
</t>
  </si>
  <si>
    <t>шу жумладан: жорий кредиторлик қарзлари (сатр.610+630+650+670+680+690+700+710+720+760)
в том числе: текущая кредиторская задолженность (стр.610+630+650+670+680+690+ +700+710+720+760)</t>
  </si>
  <si>
    <t>Бошқа кредиторлик қарзлар (6950 дан ташқари 6900)
Прочие кредиторские задолженности (6900 кроме 6950)</t>
  </si>
  <si>
    <t>Тармоқ
Отрасль  _промышленность</t>
  </si>
  <si>
    <t xml:space="preserve">ХУСУСИЙ КАПИТАЛ ТЎҒРИСИДАГИ ҲИСОБОТ - 5-сонли шакл
ОТЧЕТ О СОБСТВЕННОМ КАПИТАЛЕ - форма N 5
</t>
  </si>
  <si>
    <t>Материал товар иш ва хизматлар учун мол етказиб берувчиларга тўланган пул маблағлари 
Денежные выплаты поставщикам за материалы, товары работы и услуги</t>
  </si>
  <si>
    <t>Ходимларга ва улар номидан тўланган пул маблағлари 
Денежные платежи персоналу и от их имени</t>
  </si>
  <si>
    <t>Операцион фаолиятнинг бошқа пул тушумлари ва тўловлари 
Другие денежные поступления и выплаты от операционной деятельности</t>
  </si>
  <si>
    <t>Жами. операцион фаолиятнинг соф пул кирими/чиқими (сатр 010-020-030+/-040) 
Итого: чистый денежный приток/ отток от операционной деятельности
(стр 010-020-030+/-040)</t>
  </si>
  <si>
    <t xml:space="preserve">Инвестиция фаолияти
Инвестиционная деятельность
</t>
  </si>
  <si>
    <t>Асосий воситаларни сотиб олиш ва сотиш 
Приобретение и продажа основных средств</t>
  </si>
  <si>
    <t>Маҳсулот (товар, иш ва хизмат) ларни сотишдан соф тушум
Чистая выручка от реализации продукции (товаров, работ и услуг)</t>
  </si>
  <si>
    <t>Йил бошига қолдиқ
Остаток на начало года</t>
  </si>
  <si>
    <t>Сарфланган валюта маблағлари, жами (сатр 271+272+273), шу жумладан 
Израсходовано валютных средств, всего (стр. 271+272+273), в том числе</t>
  </si>
  <si>
    <t>271</t>
  </si>
  <si>
    <t>272</t>
  </si>
  <si>
    <t>273</t>
  </si>
  <si>
    <t xml:space="preserve">Фойдаланишдаги инвентар ва хўжалик жиҳозлари (014)
Инвентарь и хозяйственные принадлежности в эксплуатации (014)
</t>
  </si>
  <si>
    <t xml:space="preserve">Раҳбар
Руководитель___________________________
</t>
  </si>
  <si>
    <t xml:space="preserve">Бош бухгалтер
Главный бухгалтер______________________
</t>
  </si>
  <si>
    <t xml:space="preserve">Ўтган йилнинг шу даврида 
За соответствующий период прошлого года
</t>
  </si>
  <si>
    <t xml:space="preserve">Ҳисобот даврида 
За отчетный период
</t>
  </si>
  <si>
    <t xml:space="preserve">Даромадлар
 (фойда)
Доходы 
(прибыль)
</t>
  </si>
  <si>
    <t xml:space="preserve">Харажатлар 
(зарарлар)
Расходы  
(убытки)
</t>
  </si>
  <si>
    <t>Ҳисоб бўйича тўланади  Причитается по расчету     за отчетный период</t>
  </si>
  <si>
    <t>011</t>
  </si>
  <si>
    <t>012</t>
  </si>
  <si>
    <t xml:space="preserve">Қайта ишлашга қабул қилинган материаллар (003)
Материалы, принятые в переработку (003)
</t>
  </si>
  <si>
    <t>Молиявий фаолият бўйича бошқа харажатлар
Прочие расходы по финансовой деятельности</t>
  </si>
  <si>
    <t>Умумхўжалик фаолиятининг фойдаси (зарари) (сатр.100+110-170)
Прибыль (убыток) от общехозяйственной деятельности (стр.100+110-170)</t>
  </si>
  <si>
    <t>Фавқулоддаги фойда ва зарарлар
Чрезвычайные прибыли и убытки</t>
  </si>
  <si>
    <t xml:space="preserve">Асосий фаолиятнинг фойдаси (зарари) (сатр. 030-040+090)
Прибыль (убыток) от основной деятельности  (стр.030-040+090) </t>
  </si>
  <si>
    <t xml:space="preserve">КТУТ бўйича-
по ОКПО-
</t>
  </si>
  <si>
    <t xml:space="preserve">ХХТУТ бўйича-
по ОКОНХ-
</t>
  </si>
  <si>
    <t xml:space="preserve">ТҲШТ бўйича-
по КОПФ-
</t>
  </si>
  <si>
    <t xml:space="preserve">МШТ бўйича-
по КФС-
</t>
  </si>
  <si>
    <t xml:space="preserve">ДБИБТ бўйича- 
по  СООГУ- 
</t>
  </si>
  <si>
    <t xml:space="preserve">СТИР-
ИНН-
</t>
  </si>
  <si>
    <t xml:space="preserve">МҲОБТ-
СОАТО-
</t>
  </si>
  <si>
    <t xml:space="preserve">Жўнатилган сана-
Дата высылки-
</t>
  </si>
  <si>
    <t xml:space="preserve">қабул қилинган сана-
Дата получения-
</t>
  </si>
  <si>
    <t xml:space="preserve">Тақдим қилиш муддати-
Срок представления-
</t>
  </si>
  <si>
    <t>Кодалар                           Коды</t>
  </si>
  <si>
    <t>Мақсадли 
тушумлар ва 
бошқалар
Целевые 
поступления и 
прочие</t>
  </si>
  <si>
    <t>Жами 
Итого</t>
  </si>
  <si>
    <t>Йил бошидаги қолдиқ
Остаток на начало года</t>
  </si>
  <si>
    <t>Қимматли қоғозлар эмиссияси
Эмиссия ценных бумаг</t>
  </si>
  <si>
    <t>Узоқ муддатли активларни қайта баҳолаш
Переоценка долгосрочных активов</t>
  </si>
  <si>
    <t>Устав капиталини шаклланти-ришда пайдо бўлган валюта курси фарқлари
Валютная курсовая разница при формировании уставного капитала</t>
  </si>
  <si>
    <t xml:space="preserve">Резерв капиталига ажратмалар
Отчисления в резервный капитал </t>
  </si>
  <si>
    <t>Тармоқ      
Отрасль  _промышленность_______________________________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</si>
  <si>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</si>
  <si>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 xml:space="preserve">Узоқ муддатли ижара (лизинг) бўйича пул тушумлари ва тўловлари 
Денежные поступления и платежи по долгосрочной аренде (лизингу)
</t>
  </si>
  <si>
    <t>Узоқ муддатли инвестициялар, жами (сатр.040+050+060+070+080), шу жумладан:
Долгосрочные инвестиции, всего (стр.040+050+060+070+080), в том числе:</t>
  </si>
  <si>
    <t>Қарам хўжалик жамиятларига инвестициялар (0630)
Инвестиции в зависимые хозяйственные общества (0630)</t>
  </si>
  <si>
    <t>Шўъба хўжалик жамиятларига инвестициялар (0620)
Инвестиции в дочерние хозяйственные общества (0620)</t>
  </si>
  <si>
    <t>Чет эл капитали мавжуд бўлган корхоналарга инвестициялар (0640)
Инвестиции в предприятие с иностранным капиталом (0640)</t>
  </si>
  <si>
    <t>II. Жорий активлар
II. Текущие активы</t>
  </si>
  <si>
    <t>Товар-моддий захиралари, жами (сатр.150+160+170+180), шу жумладан:
Товарно-материальные запасы, всего (стр.150+160+170+180), в том числе:</t>
  </si>
  <si>
    <t>Ишлаб чиқариш захиралари (1000, 1100, 1500, 1600)
Производственные запасы (1000, 1100, 1500, 1600)</t>
  </si>
  <si>
    <t>Тугалланмаган ишлаб чиқариш (2000, 2100, 2300, 2700)
Незавершенное производство (2000, 2100, 2300, 2700)</t>
  </si>
  <si>
    <t>Хусусий акциялар сотиб олингандаги пул тўловлари 
Денежные выплаты при выкупе собственных акций</t>
  </si>
  <si>
    <t>Узоқ ва қисқа муддатли кредит ва қарзлар бўйича пул тушумлари ва тўловлари 
Денежные поступления и выплаты по долгосрочным и краткосрочным кредитам и займам</t>
  </si>
  <si>
    <t xml:space="preserve">шундан: муддати ўтган
из нее: просроченная 
</t>
  </si>
  <si>
    <t xml:space="preserve">I бўлим бўйича жами  (сатр. 012+022+030+090+100+110+120)
Итого по разделу I  (стр. 012+022+030+090+100+110+120)
</t>
  </si>
  <si>
    <t>Тақсимланмаган фойда (қоплан-маганзарар)
Нераспределен-ная прибыль (не-покрытые убыт-ки)</t>
  </si>
  <si>
    <t xml:space="preserve">Шўъба ва қарам хўжалик жамиятларга узоқ муддатли қарз (7120) 
Долгосрочная задолженность дочерним и зависимым хозяйственным обществам (7120)
</t>
  </si>
  <si>
    <t xml:space="preserve">Тайёр маҳсулот (2800)
Готовая продукция (2800)
</t>
  </si>
  <si>
    <t>Хусусий капитал шакллани-шининг бошқа манбалари 
Прочие источники формирования собственного капитала</t>
  </si>
  <si>
    <t>Йил охиридаги қолдиқ 
Остаток на конец года</t>
  </si>
  <si>
    <t>Жами: молиявий фаолиятнинг соф пул кирими/чиєими (сатр 110+/-120+130-140+/-150+/-160-1-/-170)
Итого: Чистый денежный приток/отток от финансовой деятельности (стр.110+/-120+130-140+/-150+/-16О+/-170)</t>
  </si>
  <si>
    <t>Тўланган даромад (фоида) солиғи 
Уплаченный налог на доход (прибыль)</t>
  </si>
  <si>
    <t>Тўланган бошқа солиқлар 
Уплаченные прочие налоги</t>
  </si>
  <si>
    <t>Жами тўланган солиқлар (сатр 190+200) 
Итого: уплаченные налоги (стр. 190+200)</t>
  </si>
  <si>
    <t xml:space="preserve">Бошланғич қиймати (0400)
Первоначальная стоимость (0400) 
</t>
  </si>
  <si>
    <t xml:space="preserve">Қолдиқ (баланс) қиймати (сатр. 020 - 021)
Остаточная (балансовая) стоимость (стр. 020-021)
</t>
  </si>
  <si>
    <t xml:space="preserve">Ҳисобот даври бошига
На начало отчетного периода
</t>
  </si>
  <si>
    <t xml:space="preserve">Ҳисобот даври охирига
На конец отчетного периода
</t>
  </si>
  <si>
    <t xml:space="preserve">I. Узоқ муддатли активлар
I. Долгосрочные активы
</t>
  </si>
  <si>
    <t xml:space="preserve">Асосий воситалар:
Основные средства: 
</t>
  </si>
  <si>
    <t xml:space="preserve">Эскириш суммаси  (0200)
Сумма износа (0200)
</t>
  </si>
  <si>
    <t xml:space="preserve">Номоддий активлар:
Нематериальные активы:
</t>
  </si>
  <si>
    <t>0710004</t>
  </si>
  <si>
    <t xml:space="preserve">Дивидендлар шаклидаги даромадлар 
Доходы в виде дивидендов </t>
  </si>
  <si>
    <t xml:space="preserve">Фоизлар шаклидаги даромадлар
Доходы в виде процентов </t>
  </si>
  <si>
    <t>Мол етказиб берувчилар ва пудратчиларга тўловлар 
Выплаты поставщикам и подрядчикам</t>
  </si>
  <si>
    <t>Молиявий фаолият бўйича тўловлар 
Выплаты по финансовой деятельности</t>
  </si>
  <si>
    <t>Бошқа мақсадлар учун 
На другие цели</t>
  </si>
  <si>
    <t>Кўрсаткичлар номи 
Наименование показателя</t>
  </si>
  <si>
    <t xml:space="preserve">Акциянинг номинал  қиймати 
Номинальная стоимость акции </t>
  </si>
  <si>
    <t xml:space="preserve">юридик шахслардан олинадиган даромад(фойда) солиги
Налог на доходы (прибыль)с юридических лиц </t>
  </si>
  <si>
    <t>жисмоний шахслардан олинадиган даромад солиги
Налог на доходы с физических лиц</t>
  </si>
  <si>
    <t>Ягона солиқ тулови
Единый налоговый платеж</t>
  </si>
  <si>
    <t>Ягона ижтимоий тулови
Единый социальный платеж</t>
  </si>
  <si>
    <t xml:space="preserve">Кассадаги пул маблағлари  (5000)
Денежные средства в кассе (5000)
</t>
  </si>
  <si>
    <t xml:space="preserve">Ҳисоблашиш счётидаги пул маблағлари  (5100)
Денежные средства на расчетном счете (5100)
</t>
  </si>
  <si>
    <t>Сатр 
коди 
Код 
стр.</t>
  </si>
  <si>
    <t>Устав 
капитали
Уставный 
капитал</t>
  </si>
  <si>
    <t>0710005</t>
  </si>
  <si>
    <t>Ягона солиқ тулови
Налог на прибыль с нерезидента</t>
  </si>
  <si>
    <t>Келгуси давр харажатлари ва тўловлари учун захиралар (8900) 
Резервы предстоящих расходов и платежей (8900)</t>
  </si>
  <si>
    <t>I бўлим бўйича жами (сатр.410+420+430-440+450+460+470)
Итого по разделу I  (стр.410+420+430-440+450+460+470)</t>
  </si>
  <si>
    <t xml:space="preserve">II. Мажбуриятлар
II. Обязательства  </t>
  </si>
  <si>
    <t>Узоқ муддатли мажбуриятлар, жами (сатр.500+510+520+530+540+550+560+ 570+580+590)
Долгосрочные обязательства, всего (стр.500+510+520+530+540+550+560+570+580+  590)</t>
  </si>
  <si>
    <t>шу жумладан: узоқ муддатли кредиторлик қарзлари (сатр.500+520+540+560+590)
в том числе: долгосрочная кредиторская задолженность (стр.500+520+540+560+590)</t>
  </si>
  <si>
    <t>Ажратилган бўлинмаларга узоқ муддатли қарз (7110) 
Долгосрочная задолженность обособленным подразделениям (7110)</t>
  </si>
  <si>
    <t>Харидорлар ва буюртмачилардан олинган бўнаклар (7300)
Авансы, полученные от покупателей и заказчиков (7300)</t>
  </si>
  <si>
    <t>Бошқа узоқ муддатли кечиктирилган мажбуриятлар (7250, 7290)
Прочие долгосрочные отсроченные обязательства (7250, 7290)</t>
  </si>
  <si>
    <t>Солиқ ва мажбурий тўловлар бўйича узоқ муддатли кечиктирилган мажбуриятлар (7240) 
Долгосрочные отсроченные  обязательства по налогам и обязательным платежам (7240)</t>
  </si>
  <si>
    <t>Узоқ муддатли кечиктирилган даромадлар (7210, 7220, 7230) 
Долгосрочные отсроченные  доходы  (7210, 7220, 7230)</t>
  </si>
  <si>
    <t>Капитал қўйилмалар (0800)
Капитальные вложения (0800)</t>
  </si>
  <si>
    <t>Узоқ муддатли дебиторлик қарзлари (0910, 0920, 0930, 0940)
Долгосрочная дебиторская задолженность (0910, 0920, 0930, 0940)</t>
  </si>
  <si>
    <t>Узоқ муддатли кечиктирилган харажатлар (0950, 0960, 0990)
Долгосрочные отсроченные расходы (0950, 0960, 0990)</t>
  </si>
  <si>
    <t>Масъул сақлашга қабул қилинган товар-моддий қийматликлар (002)
Товарно-материальные ценности, принятые на ответственное хранение (002)</t>
  </si>
  <si>
    <t>Олинган мажбурият ва тўловларнинг таъминоти (008)
Обеспечение обязательств и платежей - полученные (008)</t>
  </si>
  <si>
    <t>Берилган мажбурият ва тўловларнинг таъминоти (009)
Обеспечение обязательств и платежей - выданные (009)</t>
  </si>
  <si>
    <t>Узоқ муддатли ижара шартномасига асосан берилган асосий воситалар (010)
Основные средства, сданные по договору долгосрочной аренды (010)</t>
  </si>
  <si>
    <t>Қисқа муддатли ижарага олинган асосий воситалар (001)
Основные средства, полученные по краткосрочной аренде (001)</t>
  </si>
  <si>
    <t xml:space="preserve">Курсаткичлар номи
Наименование показателей
</t>
  </si>
  <si>
    <t xml:space="preserve">ДБИБТ бўйича- 
по  СООГУ- </t>
  </si>
  <si>
    <t>СТИР-
ИНН-</t>
  </si>
  <si>
    <t>МҲОБТ-
СОАТО-</t>
  </si>
  <si>
    <t>Жўнатилган сана-
Дата высылки-</t>
  </si>
  <si>
    <t>Қабул қилинган сана-
Дата получения-</t>
  </si>
  <si>
    <t>Тақдим қилиш муддати-
Срок представления-</t>
  </si>
  <si>
    <t>Номоддий активларни сотиб олиш ва сотиш 
Приобретение и продажа нематериальных активов</t>
  </si>
  <si>
    <t>Узоқ ва қиска муддатли инвестицияларни сотиб олиш ва сотиш 
Приобретение и продажа долгосрочных и краткосрочных инвестиций</t>
  </si>
  <si>
    <t xml:space="preserve">                                                                                                                                                                                    </t>
  </si>
  <si>
    <r>
      <t>Корхона, ташкилот
Предпритие, организация</t>
    </r>
    <r>
      <rPr>
        <b/>
        <i/>
        <sz val="16"/>
        <rFont val="Microsoft Sans Serif"/>
        <family val="2"/>
        <charset val="204"/>
      </rPr>
      <t xml:space="preserve"> АО BIOKIMYO</t>
    </r>
  </si>
  <si>
    <t>Тўловга қобилиятсиз дебиторларнинг зарарга ҳисобдан чиқарилган қарзи (007)
Списанная в убыток задолженность неплатежеспособных дебиторов (007)</t>
  </si>
  <si>
    <t>Жами: инвестицион фаолиятнинг соф пул кирими/чиқими (сатр 060+/-070+/-080+/-090) 
Итого: чистый денежный приток/отток от инвестиционной деятельности (стр.  060+/-070+/-080+/-090)</t>
  </si>
  <si>
    <t>Молиявий фаолият
Финансовая деятельность</t>
  </si>
  <si>
    <t>Ташкилий-ҳуқуқий шакли 
Организационно-правовая форма  открытого типа_</t>
  </si>
  <si>
    <t xml:space="preserve">
Рахбар
Руководитель___________________________
Бош бухгалтер
Главный бухгалтер______________________</t>
  </si>
  <si>
    <t>Тармоқ     
Отрасль  _____________________________________________________________________</t>
  </si>
  <si>
    <t xml:space="preserve">Амортизация суммаси (0500) 
Сумма амортизации (0500) 
</t>
  </si>
  <si>
    <t>Махаллий бюджетга йигимлар                                                                                                                                                                                                                                     Сборы в местный бюджет)</t>
  </si>
  <si>
    <t xml:space="preserve">Импорт буйича божхона божи                            Импортные таможенные пошлины </t>
  </si>
  <si>
    <t>Сув ресурсларидан фойдаланганлик учун солиқ
Налог за пользование водными ресурсами</t>
  </si>
  <si>
    <t xml:space="preserve">Бошқа узоқ муддатли инвестициялар (0690) 
Прочие долгосрочные инвестиции (0690)
</t>
  </si>
  <si>
    <t xml:space="preserve">Вақтинчалик солиқ имтиёзлари (турлари бўйича) (013)
Временные налоговые льготы (по видам) (013)
</t>
  </si>
  <si>
    <t>Жорий йилнинг тақсимланмаган фойдаси (зарари) 
Нераспределенная прибыль (убыток) текущего года</t>
  </si>
  <si>
    <t xml:space="preserve">Текинга олинган мол-мулк 
Безвозмездно полученное имущество </t>
  </si>
  <si>
    <t>Қўшилган қиймат солиғи
Налог на добавленную стоимость</t>
  </si>
  <si>
    <t xml:space="preserve">Акциз солиғи
Акцизный налог </t>
  </si>
  <si>
    <t>Келгуси даврларда солиқ солинадиган базадан чиқариладиган харажатлар (012)
Расходы, исключаемые из налогооблагаемой базы следующих периодов (012)</t>
  </si>
  <si>
    <t>Манзил 
Адрес __г.Янгиюль ул.Кимегар 1</t>
  </si>
  <si>
    <t>Катъий белгиланган солик
Фиксированый налог</t>
  </si>
  <si>
    <t xml:space="preserve">БҲУТ бўйича 2-шакл-
Форма N 2 по ОКУД-
</t>
  </si>
  <si>
    <t>Солиқ тўловчининг идентификацион рақами 
Идентификационный номер налогоплательщика__200468069</t>
  </si>
  <si>
    <t>Келиб тушган валюта маблағлари, жами (сатр 261+262+263+264), шу жумладан 
Поступило валютных средств, всего (стр. 261+262+263+264) в том числе</t>
  </si>
  <si>
    <t>261</t>
  </si>
  <si>
    <t>262</t>
  </si>
  <si>
    <t>263</t>
  </si>
  <si>
    <t>264</t>
  </si>
  <si>
    <t>Юридик шахсларнинг Мол-мулкига  солиғи  
Налог на имущество юридических лиц</t>
  </si>
  <si>
    <t>Юридик шахсларнингдан олинадиган  ер солиғи
Земельный налог  с юридических лиц</t>
  </si>
  <si>
    <t>250</t>
  </si>
  <si>
    <t>260</t>
  </si>
  <si>
    <t>Сотишдан олинган тушум 
Выручка от реализации</t>
  </si>
  <si>
    <t>Конвертация қилинган 
Проконвертировано</t>
  </si>
  <si>
    <t>Мулкчилик шакли 
Форма собственности __Акционерное</t>
  </si>
  <si>
    <t>Жами молиявий-хўжалик фаолиятининг соф пул кирими/чиқими (сатр 050+/- 100+/- 180-2 10) 
Итого: чистый денежный приток/отток от финансово-хозяйственной деятельности (стр. 050+/-100+/-180-210)</t>
  </si>
  <si>
    <t>Йил бошидаги пул маблағлари 
Денежные средства на начало года</t>
  </si>
  <si>
    <t>Йил охиридаги пул маблағлари 
Денежные средства на конец года</t>
  </si>
  <si>
    <t>ЧЕТ ЭЛ ВАЛЮТАСИДАГИ ПУЛ МАБЛАҒЛАРИНИНГ 
ҲАРАКАТИ ТЎҒРИСИДА МАЪЛУМОТ 
СПРАВКА О ДВИЖЕНИИ ДЕНЕЖНЫХ СРЕДСТВ 
В ИНОСТРАННОЙ ВАЛЮТЕ</t>
  </si>
  <si>
    <t xml:space="preserve">Кўрсаткичлар номи
Наименование показателей
</t>
  </si>
  <si>
    <t>Сатр коди
Код стр.</t>
  </si>
  <si>
    <t>Миқдори
Сумма</t>
  </si>
  <si>
    <t xml:space="preserve">Жами бюджетга тўловлар суммаси (280 дан 470 сатргача,291 сатрлардан ташқари) 
Всего сумма платежей в бюджет (стр. с 280 по 470 кроме стр.291) </t>
  </si>
  <si>
    <t xml:space="preserve">Устав капитали (8300)
Уставный капитал (8300)
</t>
  </si>
  <si>
    <t xml:space="preserve">Қўшилган капитал (8400)
Добавленный капитал (8400) 
</t>
  </si>
  <si>
    <t xml:space="preserve">Резерв капитали (8500)
Резервный капитал (8500)
</t>
  </si>
  <si>
    <t xml:space="preserve">Сотиб олинган хусусий акциялар (8600)
Выкупленные собственные акции (8600)
</t>
  </si>
  <si>
    <t xml:space="preserve">Мақсадли тушумлар (8800)
Целевые поступления (8800) 
</t>
  </si>
  <si>
    <t xml:space="preserve">                              </t>
  </si>
  <si>
    <t>Ер ости бойликларидан фойдаланганлик учун солиқ
Налог за пользование недрами</t>
  </si>
  <si>
    <t xml:space="preserve">Баланс активи бўйича жами (сатр.130+390)
Всего по активу баланса (стр.130+стр.390)
</t>
  </si>
  <si>
    <t>Чиқарилган акциялар сони, дона  
Количество выпущенных акций, шт.</t>
  </si>
  <si>
    <t>шу жумладан:
в том числе:</t>
  </si>
  <si>
    <t>имтиёзли
привилегированные</t>
  </si>
  <si>
    <t xml:space="preserve">оддий
простые </t>
  </si>
  <si>
    <t xml:space="preserve">Фойдадан бошқа солиқлар ва йиғимлар
Прочие налоги и сборы от прибыли </t>
  </si>
  <si>
    <t xml:space="preserve">Солиқ тўловчининг идентификацион рақами 
Идентификационный номер налогоплательщика 200468069
</t>
  </si>
  <si>
    <t xml:space="preserve">Қўшилган 
капитал
Добавленный
капитал </t>
  </si>
  <si>
    <t xml:space="preserve">Резерв 
капитали 
Резервный 
капитал </t>
  </si>
  <si>
    <t>Мулкчилик шакли 
Форма собственности __________________________________________________________</t>
  </si>
  <si>
    <t>Сотиб олинган 
хусусий 
акциялар
Выкупленные 
собственные 
акции</t>
  </si>
  <si>
    <t xml:space="preserve">Ўзбекистон Республикаси Молия вазирининг 2002 йил 27 декабрдаги 140-сонли буйруғига 4-сонли илова, ЎзР АВ томонидан 2003 й. 24 январда рўйхатга олинган N 1209
Приложение N 4 к Приказу министра финансов от 27 декабря 2002 г. N 140, зарегистриро-ванному МЮ 24 января 2003 г. N 1209
</t>
  </si>
  <si>
    <t>ОО478983</t>
  </si>
  <si>
    <t xml:space="preserve"> </t>
  </si>
  <si>
    <t>II бўлим бўйича жами (сатр.140+190+200+210+320+370+380)
Итого по разделу II  (стр. 140+190+200+210+320+370+380)</t>
  </si>
  <si>
    <t>Олинган ва тўланган фоизлар 
Полученные и выплаченные проценты</t>
  </si>
  <si>
    <t>Олинган ва тўланган дивидендлар 
Полученные и выплаченные дивиденды</t>
  </si>
  <si>
    <t xml:space="preserve">БАЛАНСДАН ТАШҚАРИ СЧЁТЛАРДА ҲИСОБГА ОЛИНАДИГАН ҚИЙМАТЛИКЛАРНИНГ
МАВЖУДЛИГИ ТЎҒРИСИДА МАЪЛУМОТ
СПРАВКА О НАЛИЧИИ ЦЕННОСТЕЙ, УЧИТЫВАЕМЫХ НА ЗАБАЛАНСОВЫХ
СЧЕТАХ
</t>
  </si>
  <si>
    <t xml:space="preserve">Ягона  ер  солиги                                                                                        Единый земельный налог                                              </t>
  </si>
  <si>
    <t xml:space="preserve">Ўзбекистон Республикаси Молия вазирининг 2002 йил 27 де-                                                                                                                                                             кабрдаги 140-сонли буйруғига 1-сонли илова, ЎзР АВ томо-                                                                                                                            нидан 2003 й. 24 январда рўйхатга олинган N 1209
Приложение N 1 к Приказу министра финансов от 27 декаб-                                                                                                                        ря 2002 г. N 140, зарегистрированному МЮ 24 января 2003 г.                                                                                                                            N 1209
</t>
  </si>
  <si>
    <t xml:space="preserve">Кўрсаткичлар номи 
Наименование показателя
</t>
  </si>
  <si>
    <t xml:space="preserve">Сатр коди
Код стр.
</t>
  </si>
  <si>
    <t>Республика  йул жамгармаси мажбурий  туловлар                                               Обязательные отчисления в Республиканский дорожный фонд</t>
  </si>
  <si>
    <t xml:space="preserve">ЧЕТ ЭЛ ВАЛЮТАСИДАГИ ПУЛ МАБЛАҒЛАРИНИНГ 
кайта бахолашдан юзага келган курс фарклари сальдоси 
Сальдокурсовых разниц ,образовавшихся от переоценки денежных средств в иностранной валюте </t>
  </si>
  <si>
    <t>Йил охиридаги қолдиқ (сатр 250+260-270+)/-280 
Остаток на конец года (стр. 250+260-270+)/-280</t>
  </si>
  <si>
    <t>290</t>
  </si>
  <si>
    <t xml:space="preserve">
Рахбар                                                                        Бош бухгалтер
Руководитель ___________________________      Главный бухгалтер  ________________________                           </t>
  </si>
  <si>
    <t>Валюта курси фарқидан даромадлар
Доходы от валютных курсовых разниц</t>
  </si>
  <si>
    <t>Молиявий фаолиятнинг бошқа даромадлари
Прочие доходы от финансовой деятельности</t>
  </si>
  <si>
    <t>Молиявий фаолият бўйича харажатлар (сатр.180+190+200+210),  шу жумладан: 
Расходы по финансовой деятельности (стр.180+190+200+210),  в том числе: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</si>
  <si>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</si>
  <si>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</si>
  <si>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</si>
  <si>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</si>
  <si>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</si>
  <si>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</si>
  <si>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</si>
  <si>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</si>
  <si>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</si>
  <si>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Кўрсаткичлар номи
Наименование показателя</t>
  </si>
  <si>
    <t>Сатр коди            Код строки</t>
  </si>
  <si>
    <t>остаток на начало</t>
  </si>
  <si>
    <t>Ҳақиқатда тўланган
Фактически внесено из причитающихся за  отчетного периода</t>
  </si>
  <si>
    <t>остаток на конец</t>
  </si>
  <si>
    <t>Катъий белгиланган солик
Фиксированный налог ( налог на износ оборудование)</t>
  </si>
  <si>
    <t>Республика  йул жамгармаси мажбурий  туловлар                                                                       Обязательные отчисления в Республиканский дорожный фонд</t>
  </si>
  <si>
    <t xml:space="preserve">Бюджетдан  ташкари Пенсия жамгармасига мажбурий туловлар                                 Обязательные отчисления во внебюджетный фонд </t>
  </si>
  <si>
    <t>Мактаб таълими жамгармасига мажбурий туловлар                                                                            Обязательные отчисления в Фонд школьного образования</t>
  </si>
  <si>
    <t>Махаллий бюджетга йигимлар                             Сборы в местный бюджет ст 15,12</t>
  </si>
  <si>
    <t>ободонлаштиртиш ва ижтимоий инфратузулмани         ривожлантириш  солиги                                          Налог на благоустройство и развитие социальной инфраструктуры</t>
  </si>
  <si>
    <t xml:space="preserve">Қабул қилинган сана-
Дата получения-
</t>
  </si>
  <si>
    <t xml:space="preserve">Ҳудуд
Территория </t>
  </si>
  <si>
    <t>Ўлчов бирлиги, минг сўм 
Единица измерения, тыс. сум.</t>
  </si>
  <si>
    <t xml:space="preserve">Кўрсаткичлар номи
Наименование показателя
</t>
  </si>
  <si>
    <t>Сатр коди         Код строки</t>
  </si>
  <si>
    <t xml:space="preserve">Молиявий фаолиятнинг бошқа пул тушумлари ва тўловлари 
Другие денежные поступления и выплаты от финансовой деятельности </t>
  </si>
  <si>
    <t xml:space="preserve">Кечиктирилган харажатлар (3200)
Отсроченные расходы (3200)
</t>
  </si>
  <si>
    <t xml:space="preserve">Ходимларга берилган бўнаклар (4200)
Авансы, выданные персоналу (4200)
</t>
  </si>
  <si>
    <t xml:space="preserve">Бошқа дебиторлик қарзлари (4800)
Прочие дебиторские задолженности (4800)
</t>
  </si>
  <si>
    <t xml:space="preserve">Ўзбекистон Республикаси Молия вазирининг 2002 йил 27 декабрдаги 140-сонли буйруғига 5-сонли илова, ЎзР АВ томонидан 2003 й. 24 январда рўйхатга олинган N 1209
Приложение N 5 к Приказу министра финансов от 27 декабря 2002 г. N 140, зарегистрированному МЮ 24 января 2003 г. N 1209
</t>
  </si>
  <si>
    <t>Манзил 
Адрес Янгиюльский р-он    ул.Кимегар 1</t>
  </si>
  <si>
    <t xml:space="preserve">Тақдим қилиш муддати-
Срок представления
</t>
  </si>
  <si>
    <t>Ташкилий-ҳуқуқий шакли 
Организационно-правовая форма  ___Акционерное</t>
  </si>
  <si>
    <t>Узоқ муддатли ижара (лизинг) дан даромадлар 
Доходы от долгосрочной аренды (лизинг)
(Строка в редакции Приказа МФ, зарегистрированного МЮ 12.11.2003 г. N 1209-1)</t>
  </si>
  <si>
    <t xml:space="preserve">БҲУТ бўйича 1-шакл
Форма N 1 по ОКУД
</t>
  </si>
  <si>
    <t>x</t>
  </si>
  <si>
    <t xml:space="preserve">Ўзбекистон Республикаси Молия вазирининг 2002 йил 27 де-                                                             кабрдаги 140-сонли буйруғига 2-сонли илова, ЎзР АВ томони-                                                             дан 2003 й. 24 январда рўйхатга олинган N 1209
Приложение N 2 к Приказу министра финансов от 27 декабря                                                               2002 г. N 140, зарегистрированному МЮ 24 января 2003 г. N                                                                1209
</t>
  </si>
  <si>
    <t>МОЛИЯВИЙ НАТИЖАЛАР ТЎҒРИСИДАГИ ҲИСОБОТ - 2-сонли шакл</t>
  </si>
  <si>
    <t>ОТЧЕТ О ФИНАНСОВЫХ РЕЗУЛЬТАТАХ - форма N 2</t>
  </si>
  <si>
    <t xml:space="preserve">Қисқа муддатли инвестициялар (5800)
Краткосрочные инвестиции (5800) 
</t>
  </si>
  <si>
    <t xml:space="preserve">Бошқа жорий активлар (5900)
Прочие текущие активы (5900)
</t>
  </si>
  <si>
    <t>Мақсадли фойдаланиш учун олинган маблағлар 
Полученные средства по целевому назначению</t>
  </si>
  <si>
    <t>Тўланган дивидендлар
Дивиденды уплаченные</t>
  </si>
  <si>
    <t>Ҳисобот даврининг соф фойдаси (зарари) (сатр.240-250-260)
Чистая прибыль (убыток) отчетного периода (стр.240-250-260)</t>
  </si>
  <si>
    <t>БЮДЖЕТГА ТЎЛОВЛАР ТЎҒРИСИДА МАЪЛУМОТ
СПРАВКА О ПЛАТЕЖАХ В БЮДЖЕТ</t>
  </si>
  <si>
    <t xml:space="preserve">Сатр коди            Код строки
</t>
  </si>
  <si>
    <t xml:space="preserve">Чет эл валютасидаги пул маблағлари (5200)
Денежные средства в иностранной валюте (5200)
</t>
  </si>
  <si>
    <t>Молиявий фаолият бўйича 
По финансовой деятельности</t>
  </si>
  <si>
    <t>Бошқа манбалар 
Другие источники</t>
  </si>
  <si>
    <t>ПУЛ ОҚИМЛАРИ ТЎҒРИСИДА ҲИСОБОТ - 
4-сонли шакл</t>
  </si>
  <si>
    <t>ОТЧЕТ О ДЕНЕЖНЫХ ПОТОКАХ - 
форма N 4</t>
  </si>
  <si>
    <t>Инвестицион фаолиятнинг бошқа пул тушумлари ва тўловлари 
Другие денежные поступления и выплаты от инвестиционной деятельности</t>
  </si>
  <si>
    <t>021</t>
  </si>
  <si>
    <t>022</t>
  </si>
  <si>
    <t>Ташкилий-ҳуқуқий шакли 
Организационно-правовая форма  ________________</t>
  </si>
  <si>
    <t>Кўрсаткичлар номи
Наименование показателей</t>
  </si>
  <si>
    <t>Сатр коди
Код стр</t>
  </si>
  <si>
    <t>Кирим
Приход</t>
  </si>
  <si>
    <t>Чиқим
Расход</t>
  </si>
  <si>
    <t xml:space="preserve">Операцион фаолият
Операционная деятельность
</t>
  </si>
  <si>
    <t>Молиявий фаолиятнинг даромадлари, жами (сатр.120+130+140+150+160), шу жумладан:
Доходы от финансовой деятельности, всего (стр.120+130+140+150+160), в том числе:</t>
  </si>
  <si>
    <t xml:space="preserve">Ҳудуд
Территория 
</t>
  </si>
  <si>
    <t xml:space="preserve">Ўлчов бирлиги, минг сўм 
Единица измерения, тыс. сум.
</t>
  </si>
  <si>
    <t xml:space="preserve">БҲУТ бўйича 5-шакл-
Форма N 5 по ОКУД-
</t>
  </si>
  <si>
    <t>Муомаладаги акциялар сони, дона
Количество акций в обращении, шт.</t>
  </si>
  <si>
    <t xml:space="preserve">Узоқ муддатли банк кредитлари (7810)
Долгосрочные банковские кредиты (7810)
</t>
  </si>
  <si>
    <t>Тармоқ     
Отрасль  ___промышленность</t>
  </si>
  <si>
    <t>Бюджетга тўловларнинг кечиктирилганлиги учун молиявий жазолар 
Финансовые санкции за просроченные платежи в бюджет</t>
  </si>
  <si>
    <t>Раҳбар
Руководитель___________________________</t>
  </si>
  <si>
    <t>Бош бухгалтер
Главный бухгалтер______________________</t>
  </si>
  <si>
    <t>А к т и в .</t>
  </si>
  <si>
    <t>П а с с и в .</t>
  </si>
  <si>
    <t>270</t>
  </si>
  <si>
    <t>280</t>
  </si>
  <si>
    <t xml:space="preserve">Комиссияга қабул қилинган товарлар (004)
Товары, принятые на комиссию (004)
</t>
  </si>
  <si>
    <t xml:space="preserve">Ўрнатиш учун қабул қилинган ускуналар (005)
Оборудование, принятое для монтажа  (005)
</t>
  </si>
  <si>
    <t xml:space="preserve">Қатъий ҳисобот бланкалари (006)
Бланки строгой отчетности (006)
</t>
  </si>
  <si>
    <t xml:space="preserve">БҲУТ бўйича 4-шакл
Форма N 4 по ОКУД
</t>
  </si>
  <si>
    <t>Сотилган маҳсулот (товар, иш ва хизмат) ларнинг таннархи
Себестоимость реализованной продукции (товаров, работ и услуг)</t>
  </si>
  <si>
    <t>Маҳсулот (товар, иш ва хизмат) ларни сотишнинг ялпи фойдаси (зарари) (сатр.010-020)
Валовая прибыль (убыток) от реализации продукции (товаров, работ и услуг)  (стр.010-020)</t>
  </si>
  <si>
    <t>Давр харажатлари, жами  (сатр.050+060+070+080), шу жумладан:
Расходы периода, всего  (стр.050+060+070+080), в том числе:</t>
  </si>
  <si>
    <t xml:space="preserve">Сотиш харажатлари 
Расходы по реализации  </t>
  </si>
  <si>
    <t>Маъмурий харажатлар
Административные расходы</t>
  </si>
  <si>
    <t xml:space="preserve">Бошқа операцион харажатлар 
Прочие операционные расходы </t>
  </si>
  <si>
    <t>Келгусида солиққа тортиладиган базадан чиқариладиган ҳисобот даври харажатлари
Расходы отчетного периода, исключаемые из налогооблагаемой базы в будущем</t>
  </si>
  <si>
    <t xml:space="preserve">Асосий фаолиятнинг бошқа даромадлари
Прочие доходы от основной деятельности </t>
  </si>
  <si>
    <t>МШТ бўйича-
по КФС-</t>
  </si>
  <si>
    <t>Хусусий капиталининг кўпайиши (+) ёки камайиши (-)
Увеличение (+) или уменьшение (-) собственного капитала</t>
  </si>
  <si>
    <t>МАЪЛУМОТ УЧУН:
СПРАВОЧНО:</t>
  </si>
  <si>
    <t>БУХГАЛТЕРИЯ БАЛАНСИ - 1-сонли шакл</t>
  </si>
  <si>
    <t>БУХГАЛТЕРСКИЙ БАЛАНС - форма N 1</t>
  </si>
  <si>
    <t>Бошланғич (қайта тиклаш) қиймати (0100, 0300)
Первоначальная (восстановительная) стоимость (0100, 0300)</t>
  </si>
  <si>
    <t xml:space="preserve">Қолдиқ (баланс) қиймати (сатр. 010 - 011)
Остаточная (балансовая) стоимость (стр. 010-011)      
</t>
  </si>
  <si>
    <t>Келгуси давр харажатлари (3100)
Расходы будущих периодов (3100)</t>
  </si>
  <si>
    <t>Ажратилган бўлинмаларнинг қарзи (4110) 
Задолженность обособленных подразделений (4110)</t>
  </si>
  <si>
    <t>Харидор ва буюртмачиларнинг қарзи (4000 дан 4900 нинг айирмаси)
Задолженность покупателей и заказчиков (4000 за минусом 4900)</t>
  </si>
  <si>
    <t>Дебиторлар, жами  (сатр.220+230+240+250+260+270+280+290+300+ 310)
Дебиторы, всего (стр.220+230+240+250+260+ 270+ 280+290+300+310)</t>
  </si>
  <si>
    <t>Шўъба ва қарам хўжалик жамиятларнинг қарзи (4120)
Задолженность дочерних и зависимых хозяйственных обществ (4120)  ФНПЗ</t>
  </si>
  <si>
    <t>Мол етказиб берувчилар ва пудратчиларга берилган бўнаклар (4300)
Авансы, выданные поставщикам и подрядчикам (4300)</t>
  </si>
  <si>
    <t>Бюджетга солиқ ва йиғимлар бўйича бўнак тўловлари (4400)
Авансовые платежи по налогам и сборам в бюджет (4400)</t>
  </si>
  <si>
    <t>Даромад (фойда) солиғини тўлагунга қадар фойда (зарар) (сатр.220+/-230)
Прибыль (убыток) до уплаты налога на доходы (прибыль) (стр.220+/-230)</t>
  </si>
  <si>
    <t>Даромад (фойда) солиғи
Налог на доходы (прибыль)</t>
  </si>
  <si>
    <t>Ягона ижтимоий тўлов ва фуқароларнинг бюджетдан ташқари Пенсия жамғармасига суғурта бадаллари 
Единый социальный платеж и страховые взносы граждан во внебюджетный Пенсионный фонд</t>
  </si>
  <si>
    <t xml:space="preserve"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
Обязательные отчисления во внебюджетный Фонд реконструкции, капитального ремонта и оснащения общеобразовательных школ, профессиональных колледжей, академических лицеев и медицинских учреждений </t>
  </si>
  <si>
    <t>Бюджетдан  ташкари Пенсия жамгармасига мажбурий туловлар                                                                                                                                                                      Обязательные отчис во внебюджетный фонд 1,6%,</t>
  </si>
  <si>
    <t>Товарлар (2910дан2980нинг айирмаси)                                                          Товары (2900 за минусом 2980)</t>
  </si>
  <si>
    <t>Бошқа солиқлар 
Прочие налоги(девиденды)</t>
  </si>
  <si>
    <t>Бошқа солиқлар 
Прочие налоги ПФ 8% от з/пл работников</t>
  </si>
  <si>
    <t>Вазирлик, идора ва бошқалар 
Министерства, ведомства и другие  _____________________</t>
  </si>
  <si>
    <t>Вазирлик, идора ва бошқалар 
Министерства, ведомства и другие  ________________________</t>
  </si>
  <si>
    <t>Манзил 
Адрес ___ г.Янгиюль    ул.Кимегар 1____</t>
  </si>
  <si>
    <t xml:space="preserve">Вазирлик, идора ва бошқалар 
Министерства, ведомства и другие  </t>
  </si>
  <si>
    <t>Манзил 
Адрес  Янгиюль шахар   ул.Кимегар 1</t>
  </si>
  <si>
    <t>Импорт буйича божхона божи                            Импортные таможенные пошлины     ЦФ 3,2%</t>
  </si>
  <si>
    <t xml:space="preserve">Вазирлик, идора ва бошєалар 
Министерства, ведомства и другие </t>
  </si>
  <si>
    <t>Ҳақиқатда тўланган
Фактически внесено из причитающихся по расчету за 2020</t>
  </si>
  <si>
    <t xml:space="preserve">девиденды                           </t>
  </si>
  <si>
    <t xml:space="preserve">                      </t>
  </si>
  <si>
    <t>Акциялар чиқаришдан ёки хусусий капитал билан боғлиқ бўлган бошқа инстументлардан келган пул тушумлари 
Денежные поступления от выпуска акций или других инструментов связанных с собственным капиталом</t>
  </si>
  <si>
    <t>НДС</t>
  </si>
  <si>
    <t>Акциз</t>
  </si>
  <si>
    <r>
      <t>Корхона, ташкилот
Предприятие, организация</t>
    </r>
    <r>
      <rPr>
        <b/>
        <i/>
        <sz val="10"/>
        <rFont val="Microsoft Sans Serif"/>
        <family val="2"/>
      </rPr>
      <t xml:space="preserve"> </t>
    </r>
    <r>
      <rPr>
        <b/>
        <i/>
        <sz val="16"/>
        <rFont val="Microsoft Sans Serif"/>
        <family val="2"/>
        <charset val="204"/>
      </rPr>
      <t>АО BIOKIMYO</t>
    </r>
  </si>
  <si>
    <r>
      <t xml:space="preserve">Корхона, ташкилот
Предприятие, организация _    </t>
    </r>
    <r>
      <rPr>
        <b/>
        <sz val="14"/>
        <rFont val="Arial"/>
        <family val="2"/>
        <charset val="204"/>
      </rPr>
      <t>АО BIOKIMYO</t>
    </r>
  </si>
  <si>
    <r>
      <t xml:space="preserve">Корхона, ташкилот
Предприятие, организация    </t>
    </r>
    <r>
      <rPr>
        <b/>
        <sz val="14"/>
        <rFont val="Arial"/>
        <family val="2"/>
        <charset val="204"/>
      </rPr>
      <t>АО BIOKIMYO</t>
    </r>
  </si>
  <si>
    <t>БЮДЖЕТГА ТЎЛОВЛАР ТЎҒРИСИДА МАЪЛУМОТ
СПРАВКА О ПЛАТЕЖАХ В БЮДЖЕТ по АО "БИОКИМЕ" на 1 июля 2024 г.</t>
  </si>
  <si>
    <t>нерезидент услуги НДС</t>
  </si>
  <si>
    <t>Ҳақиқатда тўланган
Фактически внесено из расчета за 2025 год</t>
  </si>
  <si>
    <t>дивиденды</t>
  </si>
  <si>
    <t>Ҳисоб бўйича тўланади  Причитается по расчету за 1 полуг. 2026 года</t>
  </si>
  <si>
    <t>01.07.2026 г</t>
  </si>
  <si>
    <t>2026 йил 1 июль</t>
  </si>
  <si>
    <t>на  1 июля 2026 года</t>
  </si>
</sst>
</file>

<file path=xl/styles.xml><?xml version="1.0" encoding="utf-8"?>
<styleSheet xmlns="http://schemas.openxmlformats.org/spreadsheetml/2006/main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##,###,###,###,##0.00"/>
  </numFmts>
  <fonts count="46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sz val="10"/>
      <name val="Microsoft Sans Serif"/>
      <family val="2"/>
    </font>
    <font>
      <b/>
      <sz val="16"/>
      <name val="Microsoft Sans Serif"/>
      <family val="2"/>
    </font>
    <font>
      <b/>
      <sz val="10"/>
      <name val="Microsoft Sans Serif"/>
      <family val="2"/>
    </font>
    <font>
      <b/>
      <sz val="13"/>
      <name val="Microsoft Sans Serif"/>
      <family val="2"/>
    </font>
    <font>
      <b/>
      <sz val="12"/>
      <name val="Microsoft Sans Serif"/>
      <family val="2"/>
    </font>
    <font>
      <b/>
      <sz val="9"/>
      <name val="Microsoft Sans Serif"/>
      <family val="2"/>
    </font>
    <font>
      <sz val="14"/>
      <name val="Microsoft Sans Serif"/>
      <family val="2"/>
    </font>
    <font>
      <sz val="9"/>
      <name val="Microsoft Sans Serif"/>
      <family val="2"/>
    </font>
    <font>
      <b/>
      <sz val="15"/>
      <name val="Microsoft Sans Serif"/>
      <family val="2"/>
    </font>
    <font>
      <b/>
      <i/>
      <sz val="10"/>
      <name val="Microsoft Sans Serif"/>
      <family val="2"/>
    </font>
    <font>
      <b/>
      <sz val="22"/>
      <name val="Times New Roman"/>
      <family val="1"/>
    </font>
    <font>
      <b/>
      <sz val="13"/>
      <name val="Microsoft Sans Serif"/>
      <family val="2"/>
      <charset val="204"/>
    </font>
    <font>
      <b/>
      <sz val="14"/>
      <name val="Microsoft Sans Serif"/>
      <family val="2"/>
      <charset val="204"/>
    </font>
    <font>
      <b/>
      <sz val="10"/>
      <name val="Microsoft Sans Serif"/>
      <family val="2"/>
      <charset val="204"/>
    </font>
    <font>
      <sz val="12"/>
      <name val="Microsoft Sans Serif"/>
      <family val="2"/>
    </font>
    <font>
      <sz val="16"/>
      <name val="Microsoft Sans Serif"/>
      <family val="2"/>
    </font>
    <font>
      <sz val="8"/>
      <name val="Arial Cyr"/>
      <charset val="204"/>
    </font>
    <font>
      <sz val="9"/>
      <name val="Arial"/>
      <family val="2"/>
      <charset val="204"/>
    </font>
    <font>
      <b/>
      <i/>
      <sz val="16"/>
      <name val="Microsoft Sans Serif"/>
      <family val="2"/>
      <charset val="204"/>
    </font>
    <font>
      <sz val="14"/>
      <color indexed="15"/>
      <name val="Microsoft Sans Serif"/>
      <family val="2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0"/>
      <color indexed="10"/>
      <name val="Microsoft Sans Serif"/>
      <family val="2"/>
    </font>
    <font>
      <sz val="13"/>
      <name val="Microsoft Sans Serif"/>
      <family val="2"/>
      <charset val="204"/>
    </font>
    <font>
      <sz val="10"/>
      <color indexed="8"/>
      <name val="Microsoft Sans Serif"/>
      <family val="2"/>
    </font>
    <font>
      <sz val="16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rgb="FFFF0000"/>
      <name val="Microsoft Sans Serif"/>
      <family val="2"/>
    </font>
    <font>
      <sz val="12"/>
      <name val="Times New Roman"/>
      <family val="1"/>
      <charset val="204"/>
    </font>
    <font>
      <sz val="8"/>
      <name val="Arial"/>
      <family val="2"/>
    </font>
    <font>
      <sz val="20"/>
      <name val="Microsoft Sans Serif"/>
      <family val="2"/>
    </font>
    <font>
      <b/>
      <sz val="20"/>
      <name val="Microsoft Sans Serif"/>
      <family val="2"/>
    </font>
    <font>
      <sz val="18"/>
      <name val="Microsoft Sans Serif"/>
      <family val="2"/>
    </font>
    <font>
      <sz val="18"/>
      <color indexed="10"/>
      <name val="Microsoft Sans Serif"/>
      <family val="2"/>
    </font>
    <font>
      <b/>
      <sz val="20"/>
      <name val="Microsoft Sans Serif"/>
      <family val="2"/>
      <charset val="204"/>
    </font>
    <font>
      <sz val="20"/>
      <name val="Arial"/>
      <family val="2"/>
      <charset val="204"/>
    </font>
    <font>
      <sz val="2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35" fillId="0" borderId="0"/>
    <xf numFmtId="0" fontId="29" fillId="0" borderId="0">
      <alignment horizontal="left"/>
    </xf>
    <xf numFmtId="165" fontId="1" fillId="0" borderId="0" applyFont="0" applyFill="0" applyBorder="0" applyAlignment="0" applyProtection="0"/>
    <xf numFmtId="0" fontId="38" fillId="0" borderId="0"/>
  </cellStyleXfs>
  <cellXfs count="269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right" vertical="top" wrapText="1"/>
    </xf>
    <xf numFmtId="0" fontId="3" fillId="2" borderId="0" xfId="0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3" fontId="2" fillId="2" borderId="0" xfId="0" applyNumberFormat="1" applyFont="1" applyFill="1"/>
    <xf numFmtId="4" fontId="2" fillId="0" borderId="0" xfId="0" applyNumberFormat="1" applyFont="1"/>
    <xf numFmtId="0" fontId="6" fillId="0" borderId="0" xfId="0" applyFont="1"/>
    <xf numFmtId="0" fontId="4" fillId="0" borderId="0" xfId="0" applyFont="1"/>
    <xf numFmtId="164" fontId="4" fillId="0" borderId="0" xfId="0" applyNumberFormat="1" applyFont="1"/>
    <xf numFmtId="164" fontId="2" fillId="0" borderId="0" xfId="0" applyNumberFormat="1" applyFont="1"/>
    <xf numFmtId="0" fontId="6" fillId="2" borderId="1" xfId="0" applyFont="1" applyFill="1" applyBorder="1" applyAlignment="1">
      <alignment horizontal="center" vertical="top" wrapText="1"/>
    </xf>
    <xf numFmtId="0" fontId="5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vertical="top" wrapText="1"/>
    </xf>
    <xf numFmtId="0" fontId="8" fillId="2" borderId="1" xfId="0" quotePrefix="1" applyFont="1" applyFill="1" applyBorder="1" applyAlignment="1">
      <alignment horizontal="center"/>
    </xf>
    <xf numFmtId="3" fontId="4" fillId="2" borderId="1" xfId="0" applyNumberFormat="1" applyFont="1" applyFill="1" applyBorder="1" applyProtection="1">
      <protection locked="0"/>
    </xf>
    <xf numFmtId="3" fontId="4" fillId="2" borderId="1" xfId="0" applyNumberFormat="1" applyFont="1" applyFill="1" applyBorder="1" applyProtection="1"/>
    <xf numFmtId="3" fontId="4" fillId="0" borderId="1" xfId="0" applyNumberFormat="1" applyFont="1" applyFill="1" applyBorder="1" applyProtection="1">
      <protection locked="0"/>
    </xf>
    <xf numFmtId="3" fontId="4" fillId="2" borderId="1" xfId="0" applyNumberFormat="1" applyFont="1" applyFill="1" applyBorder="1" applyAlignment="1" applyProtection="1">
      <alignment horizontal="center" vertical="center"/>
    </xf>
    <xf numFmtId="3" fontId="4" fillId="0" borderId="1" xfId="0" applyNumberFormat="1" applyFont="1" applyFill="1" applyBorder="1" applyAlignment="1" applyProtection="1">
      <alignment horizontal="center"/>
      <protection locked="0"/>
    </xf>
    <xf numFmtId="3" fontId="4" fillId="0" borderId="1" xfId="0" applyNumberFormat="1" applyFont="1" applyFill="1" applyBorder="1" applyAlignment="1" applyProtection="1">
      <alignment horizontal="right"/>
      <protection locked="0"/>
    </xf>
    <xf numFmtId="0" fontId="8" fillId="2" borderId="1" xfId="0" applyFont="1" applyFill="1" applyBorder="1" applyAlignment="1">
      <alignment horizontal="center"/>
    </xf>
    <xf numFmtId="0" fontId="9" fillId="3" borderId="0" xfId="0" applyFont="1" applyFill="1"/>
    <xf numFmtId="0" fontId="2" fillId="3" borderId="0" xfId="0" applyFont="1" applyFill="1"/>
    <xf numFmtId="3" fontId="9" fillId="3" borderId="0" xfId="0" applyNumberFormat="1" applyFont="1" applyFill="1"/>
    <xf numFmtId="0" fontId="13" fillId="3" borderId="4" xfId="0" applyFont="1" applyFill="1" applyBorder="1" applyAlignment="1"/>
    <xf numFmtId="0" fontId="13" fillId="3" borderId="0" xfId="0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wrapText="1"/>
    </xf>
    <xf numFmtId="3" fontId="11" fillId="3" borderId="1" xfId="0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3" fontId="14" fillId="3" borderId="0" xfId="0" applyNumberFormat="1" applyFont="1" applyFill="1" applyBorder="1" applyAlignment="1">
      <alignment horizontal="right" vertical="top" wrapText="1"/>
    </xf>
    <xf numFmtId="3" fontId="13" fillId="3" borderId="1" xfId="0" quotePrefix="1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3" fontId="11" fillId="3" borderId="1" xfId="0" applyNumberFormat="1" applyFont="1" applyFill="1" applyBorder="1" applyAlignment="1">
      <alignment horizontal="center" vertical="center"/>
    </xf>
    <xf numFmtId="3" fontId="14" fillId="3" borderId="0" xfId="0" applyNumberFormat="1" applyFont="1" applyFill="1" applyAlignment="1">
      <alignment horizontal="right" vertical="top" wrapText="1"/>
    </xf>
    <xf numFmtId="3" fontId="22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right"/>
    </xf>
    <xf numFmtId="3" fontId="14" fillId="3" borderId="0" xfId="0" applyNumberFormat="1" applyFont="1" applyFill="1" applyAlignment="1">
      <alignment horizontal="left" vertical="top" wrapText="1"/>
    </xf>
    <xf numFmtId="14" fontId="11" fillId="3" borderId="1" xfId="0" applyNumberFormat="1" applyFont="1" applyFill="1" applyBorder="1" applyAlignment="1">
      <alignment horizontal="center" vertical="center"/>
    </xf>
    <xf numFmtId="3" fontId="9" fillId="3" borderId="0" xfId="0" applyNumberFormat="1" applyFont="1" applyFill="1" applyBorder="1" applyAlignment="1">
      <alignment horizontal="right"/>
    </xf>
    <xf numFmtId="3" fontId="9" fillId="3" borderId="0" xfId="0" applyNumberFormat="1" applyFont="1" applyFill="1" applyAlignment="1">
      <alignment horizontal="right"/>
    </xf>
    <xf numFmtId="0" fontId="9" fillId="3" borderId="1" xfId="0" applyFont="1" applyFill="1" applyBorder="1" applyAlignment="1">
      <alignment horizontal="center" vertical="justify" wrapText="1"/>
    </xf>
    <xf numFmtId="3" fontId="9" fillId="3" borderId="1" xfId="0" applyNumberFormat="1" applyFont="1" applyFill="1" applyBorder="1" applyAlignment="1">
      <alignment horizontal="center" vertical="justify" wrapText="1"/>
    </xf>
    <xf numFmtId="0" fontId="12" fillId="3" borderId="3" xfId="0" applyFont="1" applyFill="1" applyBorder="1" applyAlignment="1">
      <alignment horizontal="center"/>
    </xf>
    <xf numFmtId="3" fontId="12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vertical="justify" wrapText="1"/>
    </xf>
    <xf numFmtId="0" fontId="9" fillId="3" borderId="5" xfId="0" applyFont="1" applyFill="1" applyBorder="1" applyAlignment="1">
      <alignment horizontal="center"/>
    </xf>
    <xf numFmtId="3" fontId="24" fillId="3" borderId="3" xfId="0" applyNumberFormat="1" applyFont="1" applyFill="1" applyBorder="1" applyAlignment="1">
      <alignment horizontal="right"/>
    </xf>
    <xf numFmtId="0" fontId="23" fillId="3" borderId="6" xfId="0" applyFont="1" applyFill="1" applyBorder="1" applyAlignment="1">
      <alignment vertical="top" wrapText="1"/>
    </xf>
    <xf numFmtId="0" fontId="13" fillId="3" borderId="7" xfId="0" applyFont="1" applyFill="1" applyBorder="1" applyAlignment="1">
      <alignment horizontal="center"/>
    </xf>
    <xf numFmtId="3" fontId="24" fillId="3" borderId="6" xfId="0" applyNumberFormat="1" applyFont="1" applyFill="1" applyBorder="1" applyAlignment="1">
      <alignment horizontal="right"/>
    </xf>
    <xf numFmtId="49" fontId="13" fillId="3" borderId="6" xfId="0" applyNumberFormat="1" applyFont="1" applyFill="1" applyBorder="1" applyAlignment="1">
      <alignment horizontal="center"/>
    </xf>
    <xf numFmtId="0" fontId="23" fillId="3" borderId="1" xfId="0" applyFont="1" applyFill="1" applyBorder="1" applyAlignment="1">
      <alignment vertical="top" wrapText="1"/>
    </xf>
    <xf numFmtId="49" fontId="13" fillId="3" borderId="1" xfId="0" quotePrefix="1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vertical="top" wrapText="1"/>
    </xf>
    <xf numFmtId="49" fontId="13" fillId="3" borderId="1" xfId="0" applyNumberFormat="1" applyFont="1" applyFill="1" applyBorder="1" applyAlignment="1">
      <alignment horizontal="center"/>
    </xf>
    <xf numFmtId="3" fontId="24" fillId="3" borderId="1" xfId="0" applyNumberFormat="1" applyFont="1" applyFill="1" applyBorder="1" applyAlignment="1">
      <alignment horizontal="right"/>
    </xf>
    <xf numFmtId="0" fontId="13" fillId="3" borderId="1" xfId="0" applyFont="1" applyFill="1" applyBorder="1" applyAlignment="1">
      <alignment horizontal="left" vertical="justify" wrapText="1"/>
    </xf>
    <xf numFmtId="0" fontId="11" fillId="3" borderId="0" xfId="0" applyFont="1" applyFill="1" applyBorder="1" applyAlignment="1">
      <alignment horizontal="left" vertical="justify" wrapText="1"/>
    </xf>
    <xf numFmtId="0" fontId="13" fillId="3" borderId="0" xfId="0" applyFont="1" applyFill="1" applyBorder="1" applyAlignment="1">
      <alignment horizontal="center"/>
    </xf>
    <xf numFmtId="3" fontId="15" fillId="3" borderId="0" xfId="0" applyNumberFormat="1" applyFont="1" applyFill="1" applyBorder="1" applyAlignment="1">
      <alignment horizontal="right"/>
    </xf>
    <xf numFmtId="0" fontId="26" fillId="3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vertical="top" wrapText="1"/>
    </xf>
    <xf numFmtId="0" fontId="11" fillId="3" borderId="0" xfId="0" applyFont="1" applyFill="1" applyBorder="1" applyAlignment="1">
      <alignment horizontal="left" vertical="top" wrapText="1"/>
    </xf>
    <xf numFmtId="3" fontId="28" fillId="3" borderId="0" xfId="0" applyNumberFormat="1" applyFont="1" applyFill="1" applyBorder="1" applyAlignment="1">
      <alignment horizontal="right"/>
    </xf>
    <xf numFmtId="0" fontId="2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center"/>
    </xf>
    <xf numFmtId="0" fontId="23" fillId="3" borderId="0" xfId="0" applyFont="1" applyFill="1"/>
    <xf numFmtId="0" fontId="23" fillId="3" borderId="0" xfId="0" applyFont="1" applyFill="1" applyAlignment="1">
      <alignment horizontal="left" vertical="center" wrapText="1"/>
    </xf>
    <xf numFmtId="0" fontId="23" fillId="3" borderId="0" xfId="0" applyFont="1" applyFill="1" applyAlignment="1">
      <alignment horizontal="left"/>
    </xf>
    <xf numFmtId="3" fontId="2" fillId="3" borderId="0" xfId="0" applyNumberFormat="1" applyFont="1" applyFill="1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3" fontId="2" fillId="2" borderId="0" xfId="0" applyNumberFormat="1" applyFont="1" applyFill="1" applyAlignment="1">
      <alignment wrapText="1"/>
    </xf>
    <xf numFmtId="4" fontId="2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" fontId="4" fillId="2" borderId="0" xfId="0" applyNumberFormat="1" applyFont="1" applyFill="1"/>
    <xf numFmtId="3" fontId="30" fillId="3" borderId="0" xfId="0" applyNumberFormat="1" applyFont="1" applyFill="1"/>
    <xf numFmtId="3" fontId="4" fillId="3" borderId="0" xfId="0" applyNumberFormat="1" applyFont="1" applyFill="1"/>
    <xf numFmtId="4" fontId="30" fillId="2" borderId="0" xfId="0" applyNumberFormat="1" applyFont="1" applyFill="1"/>
    <xf numFmtId="4" fontId="30" fillId="0" borderId="0" xfId="0" applyNumberFormat="1" applyFont="1"/>
    <xf numFmtId="4" fontId="5" fillId="0" borderId="0" xfId="0" applyNumberFormat="1" applyFont="1"/>
    <xf numFmtId="3" fontId="2" fillId="0" borderId="0" xfId="0" applyNumberFormat="1" applyFont="1" applyAlignment="1">
      <alignment wrapText="1"/>
    </xf>
    <xf numFmtId="0" fontId="13" fillId="0" borderId="1" xfId="0" quotePrefix="1" applyFont="1" applyFill="1" applyBorder="1" applyAlignment="1">
      <alignment horizontal="center"/>
    </xf>
    <xf numFmtId="3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3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3" fontId="11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3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4" fontId="9" fillId="0" borderId="0" xfId="0" applyNumberFormat="1" applyFont="1" applyFill="1" applyAlignment="1">
      <alignment wrapText="1"/>
    </xf>
    <xf numFmtId="4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wrapText="1"/>
    </xf>
    <xf numFmtId="0" fontId="9" fillId="0" borderId="0" xfId="0" applyFont="1" applyFill="1"/>
    <xf numFmtId="0" fontId="14" fillId="0" borderId="0" xfId="0" applyFont="1" applyFill="1" applyAlignment="1">
      <alignment horizontal="right" vertical="top" wrapText="1"/>
    </xf>
    <xf numFmtId="0" fontId="14" fillId="0" borderId="0" xfId="0" applyFont="1" applyFill="1" applyAlignment="1">
      <alignment vertical="top" wrapText="1"/>
    </xf>
    <xf numFmtId="0" fontId="13" fillId="0" borderId="0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right" vertical="top" wrapText="1"/>
    </xf>
    <xf numFmtId="0" fontId="13" fillId="0" borderId="1" xfId="0" quotePrefix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14" fontId="11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164" fontId="9" fillId="0" borderId="0" xfId="0" applyNumberFormat="1" applyFont="1" applyFill="1"/>
    <xf numFmtId="0" fontId="11" fillId="0" borderId="0" xfId="0" applyFont="1" applyFill="1" applyAlignment="1">
      <alignment wrapText="1"/>
    </xf>
    <xf numFmtId="0" fontId="11" fillId="0" borderId="0" xfId="0" applyFont="1" applyFill="1"/>
    <xf numFmtId="164" fontId="11" fillId="0" borderId="0" xfId="0" applyNumberFormat="1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4" fontId="2" fillId="0" borderId="0" xfId="0" applyNumberFormat="1" applyFont="1" applyFill="1"/>
    <xf numFmtId="164" fontId="2" fillId="0" borderId="0" xfId="0" applyNumberFormat="1" applyFont="1" applyFill="1"/>
    <xf numFmtId="0" fontId="9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33" fillId="0" borderId="1" xfId="0" applyFont="1" applyFill="1" applyBorder="1" applyAlignment="1">
      <alignment wrapText="1"/>
    </xf>
    <xf numFmtId="3" fontId="2" fillId="0" borderId="0" xfId="0" applyNumberFormat="1" applyFont="1"/>
    <xf numFmtId="14" fontId="2" fillId="2" borderId="1" xfId="0" applyNumberFormat="1" applyFont="1" applyFill="1" applyBorder="1" applyAlignment="1">
      <alignment horizontal="right"/>
    </xf>
    <xf numFmtId="166" fontId="30" fillId="2" borderId="0" xfId="0" applyNumberFormat="1" applyFont="1" applyFill="1"/>
    <xf numFmtId="166" fontId="30" fillId="0" borderId="0" xfId="0" applyNumberFormat="1" applyFont="1"/>
    <xf numFmtId="166" fontId="4" fillId="2" borderId="0" xfId="0" applyNumberFormat="1" applyFont="1" applyFill="1"/>
    <xf numFmtId="3" fontId="10" fillId="2" borderId="1" xfId="0" applyNumberFormat="1" applyFont="1" applyFill="1" applyBorder="1" applyAlignment="1" applyProtection="1">
      <alignment horizontal="right" vertical="center" wrapText="1"/>
      <protection locked="0"/>
    </xf>
    <xf numFmtId="3" fontId="24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wrapText="1"/>
    </xf>
    <xf numFmtId="0" fontId="15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wrapText="1"/>
    </xf>
    <xf numFmtId="1" fontId="22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wrapText="1"/>
    </xf>
    <xf numFmtId="3" fontId="36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34" fillId="0" borderId="1" xfId="0" applyNumberFormat="1" applyFont="1" applyFill="1" applyBorder="1" applyAlignment="1">
      <alignment horizontal="right" vertical="center" wrapText="1"/>
    </xf>
    <xf numFmtId="3" fontId="24" fillId="0" borderId="1" xfId="3" applyNumberFormat="1" applyFont="1" applyFill="1" applyBorder="1" applyAlignment="1" applyProtection="1">
      <alignment horizontal="right" vertical="center" wrapText="1"/>
      <protection locked="0"/>
    </xf>
    <xf numFmtId="3" fontId="34" fillId="0" borderId="1" xfId="3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quotePrefix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justify"/>
    </xf>
    <xf numFmtId="0" fontId="5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vertical="top" wrapText="1"/>
    </xf>
    <xf numFmtId="0" fontId="8" fillId="0" borderId="1" xfId="0" quotePrefix="1" applyFont="1" applyFill="1" applyBorder="1" applyAlignment="1">
      <alignment horizontal="center"/>
    </xf>
    <xf numFmtId="3" fontId="2" fillId="0" borderId="0" xfId="0" applyNumberFormat="1" applyFont="1" applyFill="1"/>
    <xf numFmtId="49" fontId="7" fillId="0" borderId="1" xfId="0" applyNumberFormat="1" applyFont="1" applyFill="1" applyBorder="1" applyAlignment="1">
      <alignment vertical="top" wrapText="1"/>
    </xf>
    <xf numFmtId="3" fontId="8" fillId="0" borderId="1" xfId="0" applyNumberFormat="1" applyFont="1" applyFill="1" applyBorder="1"/>
    <xf numFmtId="4" fontId="0" fillId="0" borderId="10" xfId="0" applyNumberFormat="1" applyFill="1" applyBorder="1" applyAlignment="1"/>
    <xf numFmtId="3" fontId="8" fillId="0" borderId="1" xfId="0" applyNumberFormat="1" applyFont="1" applyFill="1" applyBorder="1" applyProtection="1">
      <protection locked="0"/>
    </xf>
    <xf numFmtId="3" fontId="4" fillId="0" borderId="1" xfId="0" applyNumberFormat="1" applyFont="1" applyFill="1" applyBorder="1" applyProtection="1"/>
    <xf numFmtId="0" fontId="4" fillId="0" borderId="0" xfId="0" applyFont="1" applyFill="1"/>
    <xf numFmtId="0" fontId="6" fillId="0" borderId="3" xfId="0" applyFont="1" applyFill="1" applyBorder="1" applyAlignment="1">
      <alignment horizontal="center" vertical="justify" wrapText="1"/>
    </xf>
    <xf numFmtId="0" fontId="5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justify"/>
    </xf>
    <xf numFmtId="49" fontId="8" fillId="0" borderId="1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 applyProtection="1">
      <alignment horizontal="right"/>
      <protection locked="0"/>
    </xf>
    <xf numFmtId="3" fontId="4" fillId="0" borderId="9" xfId="0" applyNumberFormat="1" applyFont="1" applyFill="1" applyBorder="1" applyAlignment="1" applyProtection="1">
      <alignment horizontal="right"/>
      <protection locked="0"/>
    </xf>
    <xf numFmtId="0" fontId="6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167" fontId="37" fillId="0" borderId="17" xfId="0" applyNumberFormat="1" applyFont="1" applyBorder="1" applyAlignment="1">
      <alignment horizontal="right" vertical="center" wrapText="1"/>
    </xf>
    <xf numFmtId="4" fontId="38" fillId="0" borderId="18" xfId="4" applyNumberFormat="1" applyFont="1" applyBorder="1" applyAlignment="1">
      <alignment horizontal="right" vertical="top"/>
    </xf>
    <xf numFmtId="0" fontId="24" fillId="0" borderId="0" xfId="0" applyFont="1" applyFill="1"/>
    <xf numFmtId="3" fontId="41" fillId="3" borderId="6" xfId="0" applyNumberFormat="1" applyFont="1" applyFill="1" applyBorder="1" applyAlignment="1" applyProtection="1">
      <alignment horizontal="right"/>
      <protection locked="0"/>
    </xf>
    <xf numFmtId="3" fontId="42" fillId="3" borderId="1" xfId="0" applyNumberFormat="1" applyFont="1" applyFill="1" applyBorder="1"/>
    <xf numFmtId="3" fontId="41" fillId="3" borderId="1" xfId="0" applyNumberFormat="1" applyFont="1" applyFill="1" applyBorder="1" applyProtection="1">
      <protection locked="0"/>
    </xf>
    <xf numFmtId="3" fontId="42" fillId="3" borderId="1" xfId="0" applyNumberFormat="1" applyFont="1" applyFill="1" applyBorder="1" applyAlignment="1" applyProtection="1">
      <alignment horizontal="right"/>
      <protection locked="0"/>
    </xf>
    <xf numFmtId="3" fontId="41" fillId="3" borderId="1" xfId="0" applyNumberFormat="1" applyFont="1" applyFill="1" applyBorder="1" applyAlignment="1" applyProtection="1">
      <alignment horizontal="right"/>
      <protection locked="0"/>
    </xf>
    <xf numFmtId="3" fontId="42" fillId="3" borderId="1" xfId="0" applyNumberFormat="1" applyFont="1" applyFill="1" applyBorder="1" applyAlignment="1">
      <alignment horizontal="right"/>
    </xf>
    <xf numFmtId="3" fontId="41" fillId="3" borderId="1" xfId="0" applyNumberFormat="1" applyFont="1" applyFill="1" applyBorder="1" applyAlignment="1">
      <alignment horizontal="right"/>
    </xf>
    <xf numFmtId="3" fontId="39" fillId="3" borderId="1" xfId="0" applyNumberFormat="1" applyFont="1" applyFill="1" applyBorder="1" applyAlignment="1">
      <alignment horizontal="right"/>
    </xf>
    <xf numFmtId="3" fontId="43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0" fillId="0" borderId="1" xfId="0" applyNumberFormat="1" applyFont="1" applyFill="1" applyBorder="1" applyAlignment="1">
      <alignment horizontal="center" vertical="center" wrapText="1"/>
    </xf>
    <xf numFmtId="3" fontId="39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1" xfId="0" applyNumberFormat="1" applyFont="1" applyFill="1" applyBorder="1" applyAlignment="1">
      <alignment horizontal="center" vertical="center" wrapText="1"/>
    </xf>
    <xf numFmtId="3" fontId="45" fillId="0" borderId="1" xfId="0" applyNumberFormat="1" applyFont="1" applyFill="1" applyBorder="1" applyAlignment="1">
      <alignment horizontal="center" vertical="center" wrapText="1"/>
    </xf>
    <xf numFmtId="3" fontId="4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center"/>
    </xf>
    <xf numFmtId="0" fontId="14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164" fontId="39" fillId="0" borderId="1" xfId="3" applyNumberFormat="1" applyFont="1" applyFill="1" applyBorder="1" applyAlignment="1" applyProtection="1">
      <alignment vertical="center"/>
      <protection locked="0"/>
    </xf>
    <xf numFmtId="164" fontId="40" fillId="0" borderId="1" xfId="3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/>
    </xf>
    <xf numFmtId="0" fontId="9" fillId="0" borderId="1" xfId="0" applyFont="1" applyFill="1" applyBorder="1" applyAlignment="1">
      <alignment horizontal="center" vertical="justify" wrapText="1"/>
    </xf>
    <xf numFmtId="0" fontId="9" fillId="0" borderId="1" xfId="0" applyFont="1" applyFill="1" applyBorder="1" applyAlignment="1">
      <alignment horizontal="center" vertical="justify"/>
    </xf>
    <xf numFmtId="0" fontId="9" fillId="0" borderId="0" xfId="0" applyFont="1" applyFill="1" applyAlignment="1">
      <alignment vertical="center"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right" vertical="top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49" fontId="7" fillId="0" borderId="8" xfId="0" applyNumberFormat="1" applyFont="1" applyFill="1" applyBorder="1" applyAlignment="1">
      <alignment horizontal="center" vertical="top" wrapText="1"/>
    </xf>
    <xf numFmtId="49" fontId="7" fillId="0" borderId="15" xfId="0" applyNumberFormat="1" applyFont="1" applyFill="1" applyBorder="1" applyAlignment="1">
      <alignment horizontal="center" vertical="top" wrapText="1"/>
    </xf>
    <xf numFmtId="49" fontId="7" fillId="0" borderId="9" xfId="0" applyNumberFormat="1" applyFont="1" applyFill="1" applyBorder="1" applyAlignment="1">
      <alignment horizontal="center" vertical="top" wrapText="1"/>
    </xf>
    <xf numFmtId="3" fontId="4" fillId="0" borderId="8" xfId="0" applyNumberFormat="1" applyFont="1" applyFill="1" applyBorder="1" applyAlignment="1" applyProtection="1">
      <alignment horizontal="right"/>
      <protection locked="0"/>
    </xf>
    <xf numFmtId="3" fontId="4" fillId="0" borderId="9" xfId="0" applyNumberFormat="1" applyFont="1" applyFill="1" applyBorder="1" applyAlignment="1" applyProtection="1">
      <alignment horizontal="right"/>
      <protection locked="0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justify" vertical="top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 vertical="top" wrapText="1"/>
    </xf>
    <xf numFmtId="0" fontId="3" fillId="0" borderId="16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3" fontId="8" fillId="0" borderId="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 applyProtection="1">
      <alignment horizontal="right"/>
      <protection locked="0"/>
    </xf>
    <xf numFmtId="3" fontId="8" fillId="0" borderId="9" xfId="0" applyNumberFormat="1" applyFont="1" applyFill="1" applyBorder="1" applyAlignment="1" applyProtection="1">
      <alignment horizontal="right"/>
      <protection locked="0"/>
    </xf>
    <xf numFmtId="3" fontId="5" fillId="0" borderId="8" xfId="0" applyNumberFormat="1" applyFont="1" applyFill="1" applyBorder="1" applyAlignment="1">
      <alignment horizontal="right"/>
    </xf>
    <xf numFmtId="3" fontId="5" fillId="0" borderId="9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right" vertical="top" wrapText="1"/>
    </xf>
    <xf numFmtId="0" fontId="3" fillId="2" borderId="16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justify" vertical="top" wrapText="1"/>
    </xf>
    <xf numFmtId="0" fontId="8" fillId="2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4_Ф" xfId="4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45"/>
  <sheetViews>
    <sheetView showZeros="0" view="pageBreakPreview" zoomScale="80" zoomScaleNormal="100" workbookViewId="0">
      <selection activeCell="Q15" sqref="Q15"/>
    </sheetView>
  </sheetViews>
  <sheetFormatPr defaultRowHeight="12.75"/>
  <cols>
    <col min="1" max="1" width="48.85546875" style="83" customWidth="1"/>
    <col min="2" max="2" width="7.42578125" style="83" customWidth="1"/>
    <col min="3" max="3" width="19" style="83" customWidth="1"/>
    <col min="4" max="4" width="20" style="83" customWidth="1"/>
    <col min="5" max="5" width="20.140625" style="83" customWidth="1"/>
    <col min="6" max="6" width="20.5703125" style="83" customWidth="1"/>
    <col min="7" max="7" width="20.85546875" style="83" customWidth="1"/>
    <col min="8" max="8" width="16.5703125" style="83" customWidth="1"/>
    <col min="9" max="11" width="9.140625" style="83"/>
    <col min="12" max="12" width="36.42578125" style="83" customWidth="1"/>
    <col min="13" max="13" width="9.140625" style="83"/>
    <col min="14" max="14" width="9.85546875" style="83" bestFit="1" customWidth="1"/>
    <col min="15" max="16384" width="9.140625" style="83"/>
  </cols>
  <sheetData>
    <row r="1" spans="1:14" s="100" customFormat="1">
      <c r="A1" s="159"/>
      <c r="B1" s="159"/>
      <c r="C1" s="159"/>
      <c r="D1" s="159"/>
      <c r="E1" s="159"/>
      <c r="F1" s="148"/>
      <c r="G1" s="148"/>
    </row>
    <row r="2" spans="1:14" ht="18.75">
      <c r="A2" s="209" t="s">
        <v>373</v>
      </c>
      <c r="B2" s="209"/>
      <c r="C2" s="209"/>
      <c r="D2" s="209"/>
      <c r="E2" s="209"/>
      <c r="F2" s="209"/>
      <c r="G2" s="148"/>
      <c r="H2" s="82"/>
      <c r="I2" s="82"/>
    </row>
    <row r="3" spans="1:14" ht="18.75">
      <c r="A3" s="149"/>
      <c r="B3" s="149"/>
      <c r="C3" s="149"/>
      <c r="D3" s="149"/>
      <c r="E3" s="149"/>
      <c r="F3" s="150"/>
      <c r="G3" s="150"/>
      <c r="H3" s="82"/>
      <c r="I3" s="82"/>
    </row>
    <row r="4" spans="1:14" ht="76.5">
      <c r="A4" s="146" t="s">
        <v>258</v>
      </c>
      <c r="B4" s="146" t="s">
        <v>259</v>
      </c>
      <c r="C4" s="146" t="s">
        <v>260</v>
      </c>
      <c r="D4" s="208" t="s">
        <v>377</v>
      </c>
      <c r="E4" s="146" t="s">
        <v>261</v>
      </c>
      <c r="F4" s="160" t="s">
        <v>375</v>
      </c>
      <c r="G4" s="146" t="s">
        <v>262</v>
      </c>
      <c r="H4" s="82"/>
      <c r="I4" s="82"/>
    </row>
    <row r="5" spans="1:14">
      <c r="A5" s="135"/>
      <c r="B5" s="147"/>
      <c r="C5" s="151">
        <v>1</v>
      </c>
      <c r="D5" s="151">
        <v>1</v>
      </c>
      <c r="E5" s="152">
        <v>2</v>
      </c>
      <c r="F5" s="152">
        <v>3</v>
      </c>
      <c r="G5" s="152">
        <v>3</v>
      </c>
      <c r="H5" s="82"/>
      <c r="I5" s="82"/>
    </row>
    <row r="6" spans="1:14" ht="38.25">
      <c r="A6" s="135" t="s">
        <v>132</v>
      </c>
      <c r="B6" s="153">
        <v>280</v>
      </c>
      <c r="C6" s="144">
        <v>-151028</v>
      </c>
      <c r="D6" s="144">
        <v>1469110</v>
      </c>
      <c r="E6" s="144">
        <v>1501752</v>
      </c>
      <c r="F6" s="144">
        <f t="shared" ref="F6:F13" si="0">E6-C6</f>
        <v>1652780</v>
      </c>
      <c r="G6" s="154">
        <f>H6</f>
        <v>-183670</v>
      </c>
      <c r="H6" s="84">
        <f t="shared" ref="H6:H11" si="1">C6+D6-E6</f>
        <v>-183670</v>
      </c>
      <c r="I6" s="82"/>
    </row>
    <row r="7" spans="1:14" ht="38.25">
      <c r="A7" s="135" t="s">
        <v>133</v>
      </c>
      <c r="B7" s="153">
        <v>290</v>
      </c>
      <c r="C7" s="144">
        <v>0</v>
      </c>
      <c r="D7" s="144">
        <v>1618949</v>
      </c>
      <c r="E7" s="144">
        <f>1605519+13430</f>
        <v>1618949</v>
      </c>
      <c r="F7" s="144">
        <f t="shared" si="0"/>
        <v>1618949</v>
      </c>
      <c r="G7" s="144">
        <f>H7</f>
        <v>0</v>
      </c>
      <c r="H7" s="84">
        <f t="shared" si="1"/>
        <v>0</v>
      </c>
      <c r="I7" s="82"/>
    </row>
    <row r="8" spans="1:14" ht="38.25">
      <c r="A8" s="135" t="s">
        <v>33</v>
      </c>
      <c r="B8" s="153">
        <v>291</v>
      </c>
      <c r="C8" s="144">
        <v>0</v>
      </c>
      <c r="D8" s="144">
        <v>13430</v>
      </c>
      <c r="E8" s="144">
        <v>13430</v>
      </c>
      <c r="F8" s="144">
        <f t="shared" si="0"/>
        <v>13430</v>
      </c>
      <c r="G8" s="144">
        <f>H8</f>
        <v>0</v>
      </c>
      <c r="H8" s="84">
        <f t="shared" si="1"/>
        <v>0</v>
      </c>
      <c r="I8" s="82"/>
    </row>
    <row r="9" spans="1:14" ht="51">
      <c r="A9" s="135" t="s">
        <v>268</v>
      </c>
      <c r="B9" s="153">
        <v>300</v>
      </c>
      <c r="C9" s="155">
        <v>0</v>
      </c>
      <c r="D9" s="144">
        <v>0</v>
      </c>
      <c r="E9" s="144">
        <v>0</v>
      </c>
      <c r="F9" s="144">
        <f t="shared" si="0"/>
        <v>0</v>
      </c>
      <c r="G9" s="155">
        <v>0</v>
      </c>
      <c r="H9" s="84">
        <f t="shared" si="1"/>
        <v>0</v>
      </c>
      <c r="I9" s="82"/>
    </row>
    <row r="10" spans="1:14" ht="25.5">
      <c r="A10" s="135" t="s">
        <v>185</v>
      </c>
      <c r="B10" s="153">
        <v>310</v>
      </c>
      <c r="C10" s="155">
        <v>-94150</v>
      </c>
      <c r="D10" s="154">
        <f>14909132+31602</f>
        <v>14940734</v>
      </c>
      <c r="E10" s="154">
        <f>15000000+31602</f>
        <v>15031602</v>
      </c>
      <c r="F10" s="144">
        <f t="shared" si="0"/>
        <v>15125752</v>
      </c>
      <c r="G10" s="154">
        <f>H10</f>
        <v>-185018</v>
      </c>
      <c r="H10" s="84">
        <f t="shared" si="1"/>
        <v>-185018</v>
      </c>
      <c r="I10" s="82"/>
      <c r="K10" s="83">
        <v>449731</v>
      </c>
      <c r="L10" s="83" t="s">
        <v>374</v>
      </c>
    </row>
    <row r="11" spans="1:14" ht="25.5">
      <c r="A11" s="135" t="s">
        <v>186</v>
      </c>
      <c r="B11" s="153">
        <v>320</v>
      </c>
      <c r="C11" s="144">
        <v>0</v>
      </c>
      <c r="D11" s="144">
        <v>91003605</v>
      </c>
      <c r="E11" s="144">
        <v>74306802</v>
      </c>
      <c r="F11" s="144">
        <f t="shared" si="0"/>
        <v>74306802</v>
      </c>
      <c r="G11" s="154">
        <f>H11</f>
        <v>16696803</v>
      </c>
      <c r="H11" s="84">
        <f t="shared" si="1"/>
        <v>16696803</v>
      </c>
      <c r="I11" s="82"/>
      <c r="L11" s="145">
        <v>449730830.19999999</v>
      </c>
    </row>
    <row r="12" spans="1:14" ht="38.25">
      <c r="A12" s="135" t="s">
        <v>218</v>
      </c>
      <c r="B12" s="153">
        <v>330</v>
      </c>
      <c r="C12" s="144">
        <v>0</v>
      </c>
      <c r="D12" s="156"/>
      <c r="E12" s="144">
        <v>0</v>
      </c>
      <c r="F12" s="144">
        <f t="shared" si="0"/>
        <v>0</v>
      </c>
      <c r="G12" s="144">
        <v>0</v>
      </c>
      <c r="H12" s="84">
        <f t="shared" ref="H12:H26" si="2">C12+D12-E12</f>
        <v>0</v>
      </c>
      <c r="I12" s="82"/>
    </row>
    <row r="13" spans="1:14" ht="25.5">
      <c r="A13" s="135" t="s">
        <v>180</v>
      </c>
      <c r="B13" s="153">
        <v>340</v>
      </c>
      <c r="C13" s="144">
        <v>-158524</v>
      </c>
      <c r="D13" s="156">
        <f>725634+1278</f>
        <v>726912</v>
      </c>
      <c r="E13" s="144">
        <v>579817</v>
      </c>
      <c r="F13" s="144">
        <f t="shared" si="0"/>
        <v>738341</v>
      </c>
      <c r="G13" s="154">
        <f>H13</f>
        <v>-11429</v>
      </c>
      <c r="H13" s="84">
        <f t="shared" si="2"/>
        <v>-11429</v>
      </c>
      <c r="I13" s="82"/>
    </row>
    <row r="14" spans="1:14" ht="25.5">
      <c r="A14" s="135" t="s">
        <v>197</v>
      </c>
      <c r="B14" s="153">
        <v>350</v>
      </c>
      <c r="C14" s="144">
        <v>-28514</v>
      </c>
      <c r="D14" s="156">
        <v>445968</v>
      </c>
      <c r="E14" s="144">
        <v>424000</v>
      </c>
      <c r="F14" s="144">
        <f>E14-C14</f>
        <v>452514</v>
      </c>
      <c r="G14" s="154">
        <f t="shared" ref="G14:G26" si="3">H14</f>
        <v>-6546</v>
      </c>
      <c r="H14" s="84">
        <f t="shared" si="2"/>
        <v>-6546</v>
      </c>
      <c r="I14" s="82"/>
      <c r="N14" s="93"/>
    </row>
    <row r="15" spans="1:14" ht="25.5">
      <c r="A15" s="135" t="s">
        <v>198</v>
      </c>
      <c r="B15" s="153">
        <v>360</v>
      </c>
      <c r="C15" s="144">
        <v>0</v>
      </c>
      <c r="D15" s="156">
        <v>390158</v>
      </c>
      <c r="E15" s="144">
        <v>390158</v>
      </c>
      <c r="F15" s="144">
        <f>E15-C15</f>
        <v>390158</v>
      </c>
      <c r="G15" s="154">
        <f t="shared" si="3"/>
        <v>0</v>
      </c>
      <c r="H15" s="84">
        <f t="shared" si="2"/>
        <v>0</v>
      </c>
      <c r="I15" s="82"/>
    </row>
    <row r="16" spans="1:14" ht="25.5">
      <c r="A16" s="135" t="s">
        <v>141</v>
      </c>
      <c r="B16" s="153">
        <v>370</v>
      </c>
      <c r="C16" s="144"/>
      <c r="D16" s="156">
        <v>0</v>
      </c>
      <c r="E16" s="144">
        <v>0</v>
      </c>
      <c r="F16" s="144">
        <f>E16-C16</f>
        <v>0</v>
      </c>
      <c r="G16" s="144"/>
      <c r="H16" s="84">
        <f t="shared" si="2"/>
        <v>0</v>
      </c>
      <c r="I16" s="82"/>
    </row>
    <row r="17" spans="1:12" ht="20.25">
      <c r="A17" s="135" t="s">
        <v>365</v>
      </c>
      <c r="B17" s="153">
        <v>380</v>
      </c>
      <c r="C17" s="155">
        <v>0</v>
      </c>
      <c r="D17" s="157">
        <v>19605</v>
      </c>
      <c r="E17" s="144">
        <v>19605</v>
      </c>
      <c r="F17" s="144">
        <f>E17-C17</f>
        <v>19605</v>
      </c>
      <c r="G17" s="144">
        <f t="shared" si="3"/>
        <v>0</v>
      </c>
      <c r="H17" s="84">
        <f t="shared" si="2"/>
        <v>0</v>
      </c>
      <c r="I17" s="82"/>
    </row>
    <row r="18" spans="1:12" ht="38.25">
      <c r="A18" s="135" t="s">
        <v>263</v>
      </c>
      <c r="B18" s="153">
        <v>390</v>
      </c>
      <c r="C18" s="155"/>
      <c r="D18" s="157">
        <v>0</v>
      </c>
      <c r="E18" s="144">
        <v>0</v>
      </c>
      <c r="F18" s="155">
        <v>0</v>
      </c>
      <c r="G18" s="144"/>
      <c r="H18" s="84">
        <f t="shared" si="2"/>
        <v>0</v>
      </c>
      <c r="I18" s="82"/>
    </row>
    <row r="19" spans="1:12" ht="25.5">
      <c r="A19" s="135" t="s">
        <v>356</v>
      </c>
      <c r="B19" s="153">
        <v>400</v>
      </c>
      <c r="C19" s="144"/>
      <c r="D19" s="156">
        <v>0</v>
      </c>
      <c r="E19" s="144">
        <v>0</v>
      </c>
      <c r="F19" s="144">
        <f t="shared" ref="F19:F26" si="4">E19-C19</f>
        <v>0</v>
      </c>
      <c r="G19" s="144"/>
      <c r="H19" s="84">
        <f t="shared" si="2"/>
        <v>0</v>
      </c>
      <c r="I19" s="82"/>
    </row>
    <row r="20" spans="1:12" ht="51">
      <c r="A20" s="135" t="s">
        <v>264</v>
      </c>
      <c r="B20" s="153">
        <v>410</v>
      </c>
      <c r="C20" s="144"/>
      <c r="D20" s="156">
        <v>0</v>
      </c>
      <c r="E20" s="144">
        <v>0</v>
      </c>
      <c r="F20" s="144">
        <f t="shared" si="4"/>
        <v>0</v>
      </c>
      <c r="G20" s="144"/>
      <c r="H20" s="84">
        <f t="shared" si="2"/>
        <v>0</v>
      </c>
      <c r="I20" s="82"/>
    </row>
    <row r="21" spans="1:12" ht="51">
      <c r="A21" s="135" t="s">
        <v>265</v>
      </c>
      <c r="B21" s="153">
        <v>420</v>
      </c>
      <c r="C21" s="144"/>
      <c r="D21" s="156">
        <v>0</v>
      </c>
      <c r="E21" s="144">
        <v>0</v>
      </c>
      <c r="F21" s="144">
        <f t="shared" si="4"/>
        <v>0</v>
      </c>
      <c r="G21" s="144"/>
      <c r="H21" s="84">
        <f t="shared" si="2"/>
        <v>0</v>
      </c>
      <c r="I21" s="82"/>
      <c r="L21" s="93">
        <f>G6+G10+G13+G14</f>
        <v>-386663</v>
      </c>
    </row>
    <row r="22" spans="1:12" ht="51">
      <c r="A22" s="135" t="s">
        <v>266</v>
      </c>
      <c r="B22" s="153">
        <v>430</v>
      </c>
      <c r="C22" s="144"/>
      <c r="D22" s="156">
        <v>0</v>
      </c>
      <c r="E22" s="144">
        <v>0</v>
      </c>
      <c r="F22" s="144">
        <f t="shared" si="4"/>
        <v>0</v>
      </c>
      <c r="G22" s="144"/>
      <c r="H22" s="84">
        <f t="shared" si="2"/>
        <v>0</v>
      </c>
      <c r="I22" s="82"/>
    </row>
    <row r="23" spans="1:12" ht="25.5">
      <c r="A23" s="135" t="s">
        <v>135</v>
      </c>
      <c r="B23" s="153">
        <v>440</v>
      </c>
      <c r="C23" s="144">
        <v>0</v>
      </c>
      <c r="D23" s="156">
        <v>1631653</v>
      </c>
      <c r="E23" s="144">
        <v>1631653</v>
      </c>
      <c r="F23" s="144">
        <f t="shared" si="4"/>
        <v>1631653</v>
      </c>
      <c r="G23" s="154">
        <f t="shared" si="3"/>
        <v>0</v>
      </c>
      <c r="H23" s="84">
        <f t="shared" si="2"/>
        <v>0</v>
      </c>
      <c r="I23" s="82"/>
    </row>
    <row r="24" spans="1:12" ht="25.5">
      <c r="A24" s="135" t="s">
        <v>362</v>
      </c>
      <c r="B24" s="153">
        <v>450</v>
      </c>
      <c r="C24" s="144"/>
      <c r="D24" s="156">
        <v>0</v>
      </c>
      <c r="E24" s="144">
        <v>0</v>
      </c>
      <c r="F24" s="144">
        <v>0</v>
      </c>
      <c r="G24" s="144"/>
      <c r="H24" s="84">
        <f t="shared" si="2"/>
        <v>0</v>
      </c>
      <c r="I24" s="100"/>
    </row>
    <row r="25" spans="1:12" ht="25.5">
      <c r="A25" s="135" t="s">
        <v>267</v>
      </c>
      <c r="B25" s="153">
        <v>460</v>
      </c>
      <c r="C25" s="144"/>
      <c r="D25" s="156"/>
      <c r="E25" s="156"/>
      <c r="F25" s="144">
        <f t="shared" si="4"/>
        <v>0</v>
      </c>
      <c r="G25" s="144"/>
      <c r="H25" s="84">
        <f t="shared" si="2"/>
        <v>0</v>
      </c>
      <c r="I25" s="82"/>
    </row>
    <row r="26" spans="1:12" ht="51">
      <c r="A26" s="135" t="s">
        <v>316</v>
      </c>
      <c r="B26" s="153">
        <v>470</v>
      </c>
      <c r="C26" s="144">
        <v>0</v>
      </c>
      <c r="D26" s="156"/>
      <c r="E26" s="144"/>
      <c r="F26" s="144">
        <f t="shared" si="4"/>
        <v>0</v>
      </c>
      <c r="G26" s="144">
        <f t="shared" si="3"/>
        <v>0</v>
      </c>
      <c r="H26" s="84">
        <f t="shared" si="2"/>
        <v>0</v>
      </c>
      <c r="I26" s="82"/>
      <c r="L26" s="83">
        <v>52156711</v>
      </c>
    </row>
    <row r="27" spans="1:12" ht="51">
      <c r="A27" s="136" t="s">
        <v>211</v>
      </c>
      <c r="B27" s="153">
        <v>480</v>
      </c>
      <c r="C27" s="158">
        <f>SUM(C6:C26)-C8</f>
        <v>-432216</v>
      </c>
      <c r="D27" s="158">
        <f>SUM(D6:D26)-D8</f>
        <v>112246694</v>
      </c>
      <c r="E27" s="158">
        <f>SUM(E6:E26)-E8</f>
        <v>95504338</v>
      </c>
      <c r="F27" s="158">
        <f>SUM(F6:F26)-F8</f>
        <v>95936554</v>
      </c>
      <c r="G27" s="158">
        <f>SUM(G6:G26)-G8</f>
        <v>16310140</v>
      </c>
      <c r="H27" s="143"/>
      <c r="I27" s="82"/>
      <c r="L27" s="93">
        <f>E27-L26</f>
        <v>43347627</v>
      </c>
    </row>
    <row r="28" spans="1:12">
      <c r="A28" s="97"/>
      <c r="B28" s="97"/>
      <c r="C28" s="98"/>
      <c r="D28" s="99"/>
      <c r="E28" s="97"/>
      <c r="F28" s="100"/>
      <c r="G28" s="98"/>
      <c r="H28" s="86" t="s">
        <v>232</v>
      </c>
      <c r="I28" s="82"/>
    </row>
    <row r="29" spans="1:12" ht="25.5">
      <c r="A29" s="97" t="s">
        <v>317</v>
      </c>
      <c r="B29" s="97"/>
      <c r="C29" s="101">
        <f>C27</f>
        <v>-432216</v>
      </c>
      <c r="D29" s="101">
        <f>D27</f>
        <v>112246694</v>
      </c>
      <c r="E29" s="101">
        <f>E27</f>
        <v>95504338</v>
      </c>
      <c r="F29" s="101">
        <f>F27</f>
        <v>95936554</v>
      </c>
      <c r="G29" s="102">
        <f>C29+D29-E29</f>
        <v>16310140</v>
      </c>
      <c r="H29" s="85">
        <f>C29+D29-E29</f>
        <v>16310140</v>
      </c>
      <c r="I29" s="82"/>
    </row>
    <row r="30" spans="1:12" ht="25.5">
      <c r="A30" s="97" t="s">
        <v>318</v>
      </c>
      <c r="B30" s="97"/>
      <c r="C30" s="97"/>
      <c r="D30" s="97"/>
      <c r="E30" s="97" t="s">
        <v>232</v>
      </c>
      <c r="F30" s="100"/>
      <c r="G30" s="102" t="s">
        <v>232</v>
      </c>
      <c r="H30" s="82"/>
      <c r="I30" s="82"/>
    </row>
    <row r="31" spans="1:12">
      <c r="A31" s="103"/>
      <c r="B31" s="100"/>
      <c r="C31" s="100"/>
      <c r="D31" s="100"/>
      <c r="E31" s="100"/>
      <c r="F31" s="100"/>
      <c r="G31" s="100"/>
    </row>
    <row r="34" spans="5:7">
      <c r="E34" s="83">
        <v>177217821</v>
      </c>
    </row>
    <row r="35" spans="5:7">
      <c r="E35" s="93">
        <f>E34-E29</f>
        <v>81713483</v>
      </c>
    </row>
    <row r="37" spans="5:7">
      <c r="G37" s="83">
        <f>E34-150000</f>
        <v>177067821</v>
      </c>
    </row>
    <row r="39" spans="5:7">
      <c r="E39" s="93">
        <f>E27-E6</f>
        <v>94002586</v>
      </c>
    </row>
    <row r="43" spans="5:7">
      <c r="E43" s="93">
        <f>E27-E6</f>
        <v>94002586</v>
      </c>
    </row>
    <row r="45" spans="5:7">
      <c r="E45" s="93">
        <f>E27-E26</f>
        <v>95504338</v>
      </c>
    </row>
  </sheetData>
  <mergeCells count="1">
    <mergeCell ref="A2:F2"/>
  </mergeCells>
  <phoneticPr fontId="25" type="noConversion"/>
  <pageMargins left="0.41" right="0.49" top="1" bottom="1" header="0.5" footer="0.5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tabColor rgb="FF00B050"/>
  </sheetPr>
  <dimension ref="A1:H158"/>
  <sheetViews>
    <sheetView showZeros="0" tabSelected="1" view="pageBreakPreview" topLeftCell="A112" zoomScale="75" zoomScaleNormal="100" zoomScaleSheetLayoutView="75" workbookViewId="0">
      <selection activeCell="N125" sqref="N125"/>
    </sheetView>
  </sheetViews>
  <sheetFormatPr defaultRowHeight="12.75"/>
  <cols>
    <col min="1" max="1" width="84.28515625" style="30" customWidth="1"/>
    <col min="2" max="2" width="10.42578125" style="30" customWidth="1"/>
    <col min="3" max="3" width="21.42578125" style="81" customWidth="1"/>
    <col min="4" max="4" width="22" style="81" customWidth="1"/>
    <col min="5" max="5" width="9.140625" style="30"/>
    <col min="6" max="6" width="15.5703125" style="30" customWidth="1"/>
    <col min="7" max="7" width="11.5703125" style="30" bestFit="1" customWidth="1"/>
    <col min="8" max="8" width="13.140625" style="30" bestFit="1" customWidth="1"/>
    <col min="9" max="16384" width="9.140625" style="30"/>
  </cols>
  <sheetData>
    <row r="1" spans="1:4" ht="163.5" customHeight="1">
      <c r="A1" s="29" t="s">
        <v>232</v>
      </c>
      <c r="B1" s="215" t="s">
        <v>238</v>
      </c>
      <c r="C1" s="215"/>
      <c r="D1" s="215"/>
    </row>
    <row r="2" spans="1:4" ht="18.75" customHeight="1">
      <c r="A2" s="29"/>
      <c r="B2" s="29"/>
      <c r="C2" s="31"/>
      <c r="D2" s="31"/>
    </row>
    <row r="3" spans="1:4" ht="22.7" customHeight="1">
      <c r="A3" s="217" t="s">
        <v>338</v>
      </c>
      <c r="B3" s="217"/>
      <c r="C3" s="217"/>
      <c r="D3" s="217"/>
    </row>
    <row r="4" spans="1:4" ht="25.5" customHeight="1">
      <c r="A4" s="217" t="s">
        <v>339</v>
      </c>
      <c r="B4" s="217"/>
      <c r="C4" s="217"/>
      <c r="D4" s="217"/>
    </row>
    <row r="5" spans="1:4" ht="39.200000000000003" customHeight="1" thickBot="1">
      <c r="A5" s="29"/>
      <c r="B5" s="32" t="s">
        <v>379</v>
      </c>
      <c r="C5" s="32"/>
      <c r="D5" s="31"/>
    </row>
    <row r="6" spans="1:4" ht="19.5" customHeight="1" thickBot="1">
      <c r="A6" s="29"/>
      <c r="B6" s="214" t="s">
        <v>380</v>
      </c>
      <c r="C6" s="214"/>
      <c r="D6" s="31"/>
    </row>
    <row r="7" spans="1:4" ht="19.5" customHeight="1">
      <c r="A7" s="29"/>
      <c r="B7" s="33"/>
      <c r="C7" s="34"/>
      <c r="D7" s="31"/>
    </row>
    <row r="8" spans="1:4" ht="30.2" customHeight="1">
      <c r="A8" s="35"/>
      <c r="B8" s="33"/>
      <c r="C8" s="34"/>
      <c r="D8" s="36" t="s">
        <v>84</v>
      </c>
    </row>
    <row r="9" spans="1:4" ht="30.2" customHeight="1">
      <c r="A9" s="37" t="s">
        <v>170</v>
      </c>
      <c r="B9" s="33"/>
      <c r="C9" s="38" t="s">
        <v>283</v>
      </c>
      <c r="D9" s="39"/>
    </row>
    <row r="10" spans="1:4" ht="30.2" customHeight="1">
      <c r="A10" s="40"/>
      <c r="B10" s="33"/>
      <c r="C10" s="38" t="s">
        <v>74</v>
      </c>
      <c r="D10" s="41" t="s">
        <v>231</v>
      </c>
    </row>
    <row r="11" spans="1:4" ht="30.2" customHeight="1">
      <c r="A11" s="37" t="s">
        <v>92</v>
      </c>
      <c r="B11" s="33"/>
      <c r="C11" s="38" t="s">
        <v>75</v>
      </c>
      <c r="D11" s="41">
        <v>18141</v>
      </c>
    </row>
    <row r="12" spans="1:4" ht="30.2" customHeight="1">
      <c r="A12" s="37" t="s">
        <v>39</v>
      </c>
      <c r="B12" s="33"/>
      <c r="C12" s="38" t="s">
        <v>76</v>
      </c>
      <c r="D12" s="41">
        <v>1151</v>
      </c>
    </row>
    <row r="13" spans="1:4" ht="30.2" customHeight="1">
      <c r="A13" s="37" t="s">
        <v>38</v>
      </c>
      <c r="B13" s="33"/>
      <c r="C13" s="38" t="s">
        <v>77</v>
      </c>
      <c r="D13" s="41">
        <v>144</v>
      </c>
    </row>
    <row r="14" spans="1:4" ht="30.2" customHeight="1">
      <c r="A14" s="37" t="s">
        <v>363</v>
      </c>
      <c r="B14" s="29"/>
      <c r="C14" s="42" t="s">
        <v>78</v>
      </c>
      <c r="D14" s="41">
        <v>8254</v>
      </c>
    </row>
    <row r="15" spans="1:4" ht="30.2" customHeight="1">
      <c r="A15" s="37" t="s">
        <v>225</v>
      </c>
      <c r="B15" s="29"/>
      <c r="C15" s="42" t="s">
        <v>79</v>
      </c>
      <c r="D15" s="41">
        <v>200468069</v>
      </c>
    </row>
    <row r="16" spans="1:4" ht="30.2" customHeight="1">
      <c r="A16" s="37" t="s">
        <v>310</v>
      </c>
      <c r="B16" s="29"/>
      <c r="C16" s="42" t="s">
        <v>80</v>
      </c>
      <c r="D16" s="43">
        <v>1727424</v>
      </c>
    </row>
    <row r="17" spans="1:4" ht="30.2" customHeight="1">
      <c r="A17" s="37" t="s">
        <v>361</v>
      </c>
      <c r="B17" s="29"/>
      <c r="C17" s="42" t="s">
        <v>81</v>
      </c>
      <c r="D17" s="44"/>
    </row>
    <row r="18" spans="1:4" ht="30.2" customHeight="1">
      <c r="A18" s="37" t="s">
        <v>311</v>
      </c>
      <c r="B18" s="29"/>
      <c r="C18" s="42" t="s">
        <v>82</v>
      </c>
      <c r="D18" s="44"/>
    </row>
    <row r="19" spans="1:4" ht="42.75" customHeight="1">
      <c r="A19" s="37"/>
      <c r="B19" s="29"/>
      <c r="C19" s="45" t="s">
        <v>280</v>
      </c>
      <c r="D19" s="46" t="s">
        <v>378</v>
      </c>
    </row>
    <row r="20" spans="1:4" ht="30.2" customHeight="1">
      <c r="A20" s="37"/>
      <c r="B20" s="29"/>
      <c r="C20" s="42"/>
      <c r="D20" s="47" t="s">
        <v>169</v>
      </c>
    </row>
    <row r="21" spans="1:4" ht="30.2" customHeight="1">
      <c r="A21" s="37"/>
      <c r="B21" s="29"/>
      <c r="C21" s="42"/>
      <c r="D21" s="47"/>
    </row>
    <row r="22" spans="1:4" ht="30.2" customHeight="1">
      <c r="A22" s="37"/>
      <c r="B22" s="29"/>
      <c r="C22" s="42"/>
      <c r="D22" s="47"/>
    </row>
    <row r="23" spans="1:4" ht="30.2" customHeight="1">
      <c r="A23" s="37"/>
      <c r="B23" s="29"/>
      <c r="C23" s="42"/>
      <c r="D23" s="47"/>
    </row>
    <row r="24" spans="1:4" ht="30.2" customHeight="1">
      <c r="A24" s="37"/>
      <c r="B24" s="29"/>
      <c r="C24" s="42"/>
      <c r="D24" s="47"/>
    </row>
    <row r="25" spans="1:4" ht="30.2" customHeight="1">
      <c r="A25" s="37"/>
      <c r="B25" s="29"/>
      <c r="C25" s="42"/>
      <c r="D25" s="47"/>
    </row>
    <row r="26" spans="1:4" ht="30.2" customHeight="1">
      <c r="A26" s="37"/>
      <c r="B26" s="29"/>
      <c r="C26" s="42"/>
      <c r="D26" s="47"/>
    </row>
    <row r="27" spans="1:4" ht="30.2" customHeight="1">
      <c r="A27" s="37"/>
      <c r="B27" s="29"/>
      <c r="C27" s="42"/>
      <c r="D27" s="47"/>
    </row>
    <row r="28" spans="1:4" ht="30.2" customHeight="1">
      <c r="A28" s="37"/>
      <c r="B28" s="29"/>
      <c r="C28" s="42"/>
      <c r="D28" s="47"/>
    </row>
    <row r="29" spans="1:4" ht="30.2" customHeight="1">
      <c r="A29" s="37"/>
      <c r="B29" s="29"/>
      <c r="C29" s="42"/>
      <c r="D29" s="47"/>
    </row>
    <row r="30" spans="1:4" ht="30.2" customHeight="1">
      <c r="A30" s="37"/>
      <c r="B30" s="29"/>
      <c r="C30" s="42"/>
      <c r="D30" s="47"/>
    </row>
    <row r="31" spans="1:4" ht="30.2" customHeight="1">
      <c r="A31" s="37"/>
      <c r="B31" s="29"/>
      <c r="C31" s="42"/>
      <c r="D31" s="47"/>
    </row>
    <row r="32" spans="1:4" ht="30.2" customHeight="1">
      <c r="A32" s="37"/>
      <c r="B32" s="29"/>
      <c r="C32" s="42"/>
      <c r="D32" s="47"/>
    </row>
    <row r="33" spans="1:6" ht="15" customHeight="1">
      <c r="A33" s="37" t="s">
        <v>232</v>
      </c>
      <c r="B33" s="29"/>
      <c r="C33" s="48"/>
      <c r="D33" s="47"/>
    </row>
    <row r="34" spans="1:6" ht="15" customHeight="1">
      <c r="A34" s="37"/>
      <c r="B34" s="29"/>
      <c r="C34" s="48"/>
      <c r="D34" s="47"/>
    </row>
    <row r="35" spans="1:6" ht="63.75">
      <c r="A35" s="49" t="s">
        <v>93</v>
      </c>
      <c r="B35" s="49" t="s">
        <v>240</v>
      </c>
      <c r="C35" s="50" t="s">
        <v>118</v>
      </c>
      <c r="D35" s="50" t="s">
        <v>119</v>
      </c>
    </row>
    <row r="36" spans="1:6" ht="16.5">
      <c r="A36" s="216" t="s">
        <v>319</v>
      </c>
      <c r="B36" s="216"/>
      <c r="C36" s="216"/>
      <c r="D36" s="216"/>
    </row>
    <row r="37" spans="1:6" ht="15.75" customHeight="1">
      <c r="A37" s="51">
        <v>1</v>
      </c>
      <c r="B37" s="51">
        <v>2</v>
      </c>
      <c r="C37" s="52">
        <v>3</v>
      </c>
      <c r="D37" s="52">
        <v>4</v>
      </c>
    </row>
    <row r="38" spans="1:6" ht="36.75" customHeight="1">
      <c r="A38" s="53" t="s">
        <v>120</v>
      </c>
      <c r="B38" s="54"/>
      <c r="C38" s="55"/>
      <c r="D38" s="55"/>
    </row>
    <row r="39" spans="1:6" ht="33.75" customHeight="1">
      <c r="A39" s="56" t="s">
        <v>121</v>
      </c>
      <c r="B39" s="57"/>
      <c r="C39" s="58"/>
      <c r="D39" s="58"/>
    </row>
    <row r="40" spans="1:6" ht="31.5">
      <c r="A40" s="56" t="s">
        <v>340</v>
      </c>
      <c r="B40" s="59" t="s">
        <v>249</v>
      </c>
      <c r="C40" s="194">
        <v>99101424</v>
      </c>
      <c r="D40" s="194">
        <v>104004721</v>
      </c>
    </row>
    <row r="41" spans="1:6" ht="30.75" customHeight="1">
      <c r="A41" s="60" t="s">
        <v>122</v>
      </c>
      <c r="B41" s="61" t="s">
        <v>67</v>
      </c>
      <c r="C41" s="194">
        <v>37979326</v>
      </c>
      <c r="D41" s="194">
        <v>42786245</v>
      </c>
      <c r="F41" s="81">
        <f>D41-C41</f>
        <v>4806919</v>
      </c>
    </row>
    <row r="42" spans="1:6" ht="39.200000000000003" customHeight="1">
      <c r="A42" s="62" t="s">
        <v>341</v>
      </c>
      <c r="B42" s="61" t="s">
        <v>68</v>
      </c>
      <c r="C42" s="195">
        <f>C40-C41</f>
        <v>61122098</v>
      </c>
      <c r="D42" s="195">
        <f>D40-D41</f>
        <v>61218476</v>
      </c>
    </row>
    <row r="43" spans="1:6" ht="34.5" customHeight="1">
      <c r="A43" s="62" t="s">
        <v>123</v>
      </c>
      <c r="B43" s="63"/>
      <c r="C43" s="196"/>
      <c r="D43" s="196"/>
    </row>
    <row r="44" spans="1:6" ht="36.75" customHeight="1">
      <c r="A44" s="60" t="s">
        <v>116</v>
      </c>
      <c r="B44" s="61" t="s">
        <v>250</v>
      </c>
      <c r="C44" s="194"/>
      <c r="D44" s="194"/>
    </row>
    <row r="45" spans="1:6" ht="33" customHeight="1">
      <c r="A45" s="60" t="s">
        <v>177</v>
      </c>
      <c r="B45" s="61" t="s">
        <v>301</v>
      </c>
      <c r="C45" s="194"/>
      <c r="D45" s="194"/>
    </row>
    <row r="46" spans="1:6" ht="32.25" customHeight="1">
      <c r="A46" s="62" t="s">
        <v>117</v>
      </c>
      <c r="B46" s="61" t="s">
        <v>302</v>
      </c>
      <c r="C46" s="195">
        <f>C44-C45</f>
        <v>0</v>
      </c>
      <c r="D46" s="195">
        <f>D44-D45</f>
        <v>0</v>
      </c>
    </row>
    <row r="47" spans="1:6" ht="68.25" customHeight="1">
      <c r="A47" s="62" t="s">
        <v>95</v>
      </c>
      <c r="B47" s="61" t="s">
        <v>251</v>
      </c>
      <c r="C47" s="197">
        <f>C48+C49+C50+C51+C52</f>
        <v>433898</v>
      </c>
      <c r="D47" s="197">
        <f>D48+D49+D50+D51+D52</f>
        <v>433898</v>
      </c>
    </row>
    <row r="48" spans="1:6" ht="31.5">
      <c r="A48" s="60" t="s">
        <v>30</v>
      </c>
      <c r="B48" s="61" t="s">
        <v>252</v>
      </c>
      <c r="C48" s="194">
        <v>0</v>
      </c>
      <c r="D48" s="194">
        <v>0</v>
      </c>
    </row>
    <row r="49" spans="1:4" ht="31.5">
      <c r="A49" s="60" t="s">
        <v>97</v>
      </c>
      <c r="B49" s="61" t="s">
        <v>253</v>
      </c>
      <c r="C49" s="194">
        <v>0</v>
      </c>
      <c r="D49" s="194">
        <v>0</v>
      </c>
    </row>
    <row r="50" spans="1:4" ht="31.5">
      <c r="A50" s="60" t="s">
        <v>96</v>
      </c>
      <c r="B50" s="61" t="s">
        <v>254</v>
      </c>
      <c r="C50" s="194">
        <v>0</v>
      </c>
      <c r="D50" s="194">
        <v>0</v>
      </c>
    </row>
    <row r="51" spans="1:4" ht="36" customHeight="1">
      <c r="A51" s="60" t="s">
        <v>98</v>
      </c>
      <c r="B51" s="61" t="s">
        <v>255</v>
      </c>
      <c r="C51" s="194"/>
      <c r="D51" s="194"/>
    </row>
    <row r="52" spans="1:4" ht="33" customHeight="1">
      <c r="A52" s="60" t="s">
        <v>181</v>
      </c>
      <c r="B52" s="61" t="s">
        <v>256</v>
      </c>
      <c r="C52" s="194">
        <v>433898</v>
      </c>
      <c r="D52" s="194">
        <v>433898</v>
      </c>
    </row>
    <row r="53" spans="1:4" ht="31.5">
      <c r="A53" s="60" t="s">
        <v>31</v>
      </c>
      <c r="B53" s="61" t="s">
        <v>257</v>
      </c>
      <c r="C53" s="194"/>
      <c r="D53" s="194"/>
    </row>
    <row r="54" spans="1:4" ht="31.5">
      <c r="A54" s="60" t="s">
        <v>152</v>
      </c>
      <c r="B54" s="63">
        <v>100</v>
      </c>
      <c r="C54" s="194">
        <v>4711498</v>
      </c>
      <c r="D54" s="194">
        <v>884620</v>
      </c>
    </row>
    <row r="55" spans="1:4" ht="38.25" customHeight="1">
      <c r="A55" s="60" t="s">
        <v>153</v>
      </c>
      <c r="B55" s="63">
        <v>110</v>
      </c>
      <c r="C55" s="194">
        <v>0</v>
      </c>
      <c r="D55" s="194">
        <v>0</v>
      </c>
    </row>
    <row r="56" spans="1:4" ht="37.5" customHeight="1">
      <c r="A56" s="60" t="s">
        <v>154</v>
      </c>
      <c r="B56" s="63">
        <v>120</v>
      </c>
      <c r="C56" s="194">
        <v>0</v>
      </c>
      <c r="D56" s="194">
        <v>0</v>
      </c>
    </row>
    <row r="57" spans="1:4" ht="39.200000000000003" customHeight="1">
      <c r="A57" s="62" t="s">
        <v>106</v>
      </c>
      <c r="B57" s="63">
        <v>130</v>
      </c>
      <c r="C57" s="197">
        <f>C42+C46+C47+C53+C54+C55+C56</f>
        <v>66267494</v>
      </c>
      <c r="D57" s="197">
        <f>D42+D46+D47+D53+D54+D55+D56</f>
        <v>62536994</v>
      </c>
    </row>
    <row r="58" spans="1:4" ht="33" customHeight="1">
      <c r="A58" s="62" t="s">
        <v>99</v>
      </c>
      <c r="B58" s="63"/>
      <c r="C58" s="198"/>
      <c r="D58" s="198"/>
    </row>
    <row r="59" spans="1:4" ht="65.25" customHeight="1">
      <c r="A59" s="62" t="s">
        <v>100</v>
      </c>
      <c r="B59" s="63">
        <v>140</v>
      </c>
      <c r="C59" s="197">
        <f>C60+C61+C62+C63</f>
        <v>23226478</v>
      </c>
      <c r="D59" s="197">
        <f>D60+D61+D62+D63</f>
        <v>21313517</v>
      </c>
    </row>
    <row r="60" spans="1:4" ht="36.75" customHeight="1">
      <c r="A60" s="60" t="s">
        <v>101</v>
      </c>
      <c r="B60" s="63">
        <v>150</v>
      </c>
      <c r="C60" s="194">
        <v>12714283</v>
      </c>
      <c r="D60" s="194">
        <v>4660931</v>
      </c>
    </row>
    <row r="61" spans="1:4" ht="37.5" customHeight="1">
      <c r="A61" s="60" t="s">
        <v>102</v>
      </c>
      <c r="B61" s="63">
        <v>160</v>
      </c>
      <c r="C61" s="194">
        <v>3232844</v>
      </c>
      <c r="D61" s="194">
        <f>3697999+26432+1</f>
        <v>3724432</v>
      </c>
    </row>
    <row r="62" spans="1:4" ht="36.75" customHeight="1">
      <c r="A62" s="60" t="s">
        <v>109</v>
      </c>
      <c r="B62" s="63">
        <v>170</v>
      </c>
      <c r="C62" s="194">
        <v>7279351</v>
      </c>
      <c r="D62" s="194">
        <v>12928154</v>
      </c>
    </row>
    <row r="63" spans="1:4" ht="35.450000000000003" customHeight="1">
      <c r="A63" s="60" t="s">
        <v>354</v>
      </c>
      <c r="B63" s="63">
        <v>180</v>
      </c>
      <c r="C63" s="194">
        <v>0</v>
      </c>
      <c r="D63" s="194">
        <v>0</v>
      </c>
    </row>
    <row r="64" spans="1:4" ht="37.5" customHeight="1">
      <c r="A64" s="60" t="s">
        <v>342</v>
      </c>
      <c r="B64" s="63">
        <v>190</v>
      </c>
      <c r="C64" s="194"/>
      <c r="D64" s="194">
        <v>823713</v>
      </c>
    </row>
    <row r="65" spans="1:4" ht="33.75" customHeight="1">
      <c r="A65" s="60" t="s">
        <v>275</v>
      </c>
      <c r="B65" s="63">
        <v>200</v>
      </c>
      <c r="C65" s="194">
        <v>0</v>
      </c>
      <c r="D65" s="194">
        <v>0</v>
      </c>
    </row>
    <row r="66" spans="1:4" ht="68.25" customHeight="1">
      <c r="A66" s="62" t="s">
        <v>345</v>
      </c>
      <c r="B66" s="63">
        <v>210</v>
      </c>
      <c r="C66" s="197">
        <f>C68+C69+C70+C71+C72+C73+C74+C75+C76+C77</f>
        <v>18923224</v>
      </c>
      <c r="D66" s="197">
        <f>D68+D69+D70+D71+D72+D73+D74+D75+D76+D77</f>
        <v>45142713</v>
      </c>
    </row>
    <row r="67" spans="1:4" ht="36" customHeight="1">
      <c r="A67" s="60" t="s">
        <v>105</v>
      </c>
      <c r="B67" s="63">
        <v>211</v>
      </c>
      <c r="C67" s="194">
        <v>0</v>
      </c>
      <c r="D67" s="194">
        <v>0</v>
      </c>
    </row>
    <row r="68" spans="1:4" ht="42" customHeight="1">
      <c r="A68" s="60" t="s">
        <v>344</v>
      </c>
      <c r="B68" s="63">
        <v>220</v>
      </c>
      <c r="C68" s="194">
        <v>10232693</v>
      </c>
      <c r="D68" s="194">
        <v>39852332</v>
      </c>
    </row>
    <row r="69" spans="1:4" ht="36" customHeight="1">
      <c r="A69" s="60" t="s">
        <v>343</v>
      </c>
      <c r="B69" s="63">
        <v>230</v>
      </c>
      <c r="C69" s="194">
        <v>0</v>
      </c>
      <c r="D69" s="194">
        <v>0</v>
      </c>
    </row>
    <row r="70" spans="1:4" ht="53.45" customHeight="1">
      <c r="A70" s="60" t="s">
        <v>346</v>
      </c>
      <c r="B70" s="63">
        <v>240</v>
      </c>
      <c r="C70" s="194">
        <v>0</v>
      </c>
      <c r="D70" s="194">
        <v>0</v>
      </c>
    </row>
    <row r="71" spans="1:4" ht="34.5" customHeight="1">
      <c r="A71" s="60" t="s">
        <v>276</v>
      </c>
      <c r="B71" s="63">
        <v>250</v>
      </c>
      <c r="C71" s="194"/>
      <c r="D71" s="194"/>
    </row>
    <row r="72" spans="1:4" ht="31.5">
      <c r="A72" s="60" t="s">
        <v>347</v>
      </c>
      <c r="B72" s="63">
        <v>260</v>
      </c>
      <c r="C72" s="194">
        <v>7981591</v>
      </c>
      <c r="D72" s="194">
        <v>4516950</v>
      </c>
    </row>
    <row r="73" spans="1:4" ht="33.75" customHeight="1">
      <c r="A73" s="60" t="s">
        <v>348</v>
      </c>
      <c r="B73" s="63">
        <v>270</v>
      </c>
      <c r="C73" s="194">
        <v>432217</v>
      </c>
      <c r="D73" s="194">
        <v>386723</v>
      </c>
    </row>
    <row r="74" spans="1:4" ht="66.75" customHeight="1">
      <c r="A74" s="60" t="s">
        <v>0</v>
      </c>
      <c r="B74" s="63">
        <v>280</v>
      </c>
      <c r="C74" s="194"/>
      <c r="D74" s="194"/>
    </row>
    <row r="75" spans="1:4" ht="42" customHeight="1">
      <c r="A75" s="60" t="s">
        <v>4</v>
      </c>
      <c r="B75" s="63">
        <v>290</v>
      </c>
      <c r="C75" s="194">
        <v>0</v>
      </c>
      <c r="D75" s="194">
        <v>0</v>
      </c>
    </row>
    <row r="76" spans="1:4" ht="42.75" customHeight="1">
      <c r="A76" s="60" t="s">
        <v>1</v>
      </c>
      <c r="B76" s="63">
        <v>300</v>
      </c>
      <c r="C76" s="194">
        <v>163905</v>
      </c>
      <c r="D76" s="194">
        <v>306525</v>
      </c>
    </row>
    <row r="77" spans="1:4" ht="37.5" customHeight="1">
      <c r="A77" s="60" t="s">
        <v>277</v>
      </c>
      <c r="B77" s="63">
        <v>310</v>
      </c>
      <c r="C77" s="194">
        <v>112818</v>
      </c>
      <c r="D77" s="194">
        <v>80183</v>
      </c>
    </row>
    <row r="78" spans="1:4" ht="52.5" customHeight="1">
      <c r="A78" s="62" t="s">
        <v>2</v>
      </c>
      <c r="B78" s="63">
        <v>320</v>
      </c>
      <c r="C78" s="199">
        <f>C79+C80+C81+C82</f>
        <v>20111255</v>
      </c>
      <c r="D78" s="199">
        <f>D79+D80+D81+D82</f>
        <v>17376907</v>
      </c>
    </row>
    <row r="79" spans="1:4" ht="36.75" customHeight="1">
      <c r="A79" s="60" t="s">
        <v>136</v>
      </c>
      <c r="B79" s="63">
        <v>330</v>
      </c>
      <c r="C79" s="194"/>
      <c r="D79" s="194"/>
    </row>
    <row r="80" spans="1:4" ht="38.25" customHeight="1">
      <c r="A80" s="60" t="s">
        <v>137</v>
      </c>
      <c r="B80" s="63">
        <v>340</v>
      </c>
      <c r="C80" s="194">
        <v>20104685</v>
      </c>
      <c r="D80" s="194">
        <v>17367400</v>
      </c>
    </row>
    <row r="81" spans="1:6" ht="36" customHeight="1">
      <c r="A81" s="60" t="s">
        <v>295</v>
      </c>
      <c r="B81" s="63">
        <v>350</v>
      </c>
      <c r="C81" s="194"/>
      <c r="D81" s="194"/>
    </row>
    <row r="82" spans="1:6" ht="37.5" customHeight="1">
      <c r="A82" s="60" t="s">
        <v>3</v>
      </c>
      <c r="B82" s="63">
        <v>360</v>
      </c>
      <c r="C82" s="194">
        <f>1373+5197</f>
        <v>6570</v>
      </c>
      <c r="D82" s="194">
        <f>2802+6705</f>
        <v>9507</v>
      </c>
    </row>
    <row r="83" spans="1:6" ht="36.75" customHeight="1">
      <c r="A83" s="60" t="s">
        <v>288</v>
      </c>
      <c r="B83" s="63">
        <v>370</v>
      </c>
      <c r="C83" s="194">
        <v>0</v>
      </c>
      <c r="D83" s="194">
        <v>0</v>
      </c>
    </row>
    <row r="84" spans="1:6" ht="34.5" customHeight="1">
      <c r="A84" s="60" t="s">
        <v>289</v>
      </c>
      <c r="B84" s="63">
        <v>380</v>
      </c>
      <c r="C84" s="194">
        <v>0</v>
      </c>
      <c r="D84" s="194">
        <v>0</v>
      </c>
    </row>
    <row r="85" spans="1:6" ht="31.5">
      <c r="A85" s="62" t="s">
        <v>233</v>
      </c>
      <c r="B85" s="63">
        <v>390</v>
      </c>
      <c r="C85" s="200">
        <f>C59+C64+C65+C66+C78+C83+C84</f>
        <v>62260957</v>
      </c>
      <c r="D85" s="200">
        <f>D59+D64+D65+D66+D78+D83+D84</f>
        <v>84656850</v>
      </c>
    </row>
    <row r="86" spans="1:6" ht="42" customHeight="1">
      <c r="A86" s="65" t="s">
        <v>219</v>
      </c>
      <c r="B86" s="63">
        <v>400</v>
      </c>
      <c r="C86" s="199">
        <f>C57+C85</f>
        <v>128528451</v>
      </c>
      <c r="D86" s="199">
        <f>D57+D85</f>
        <v>147193844</v>
      </c>
    </row>
    <row r="87" spans="1:6" ht="33" customHeight="1">
      <c r="A87" s="66"/>
      <c r="B87" s="67"/>
      <c r="C87" s="68"/>
      <c r="D87" s="68"/>
    </row>
    <row r="88" spans="1:6" ht="33" customHeight="1">
      <c r="A88" s="66"/>
      <c r="B88" s="67"/>
      <c r="C88" s="68"/>
      <c r="D88" s="68"/>
    </row>
    <row r="89" spans="1:6" ht="63.75">
      <c r="A89" s="50" t="s">
        <v>160</v>
      </c>
      <c r="B89" s="49" t="s">
        <v>240</v>
      </c>
      <c r="C89" s="50" t="s">
        <v>118</v>
      </c>
      <c r="D89" s="50" t="s">
        <v>119</v>
      </c>
    </row>
    <row r="90" spans="1:6" ht="25.5" customHeight="1">
      <c r="A90" s="213" t="s">
        <v>320</v>
      </c>
      <c r="B90" s="213"/>
      <c r="C90" s="213"/>
      <c r="D90" s="213"/>
    </row>
    <row r="91" spans="1:6">
      <c r="A91" s="69">
        <v>1</v>
      </c>
      <c r="B91" s="70">
        <v>2</v>
      </c>
      <c r="C91" s="71">
        <v>3</v>
      </c>
      <c r="D91" s="71">
        <v>4</v>
      </c>
    </row>
    <row r="92" spans="1:6" ht="37.5" customHeight="1">
      <c r="A92" s="60" t="s">
        <v>212</v>
      </c>
      <c r="B92" s="72">
        <v>410</v>
      </c>
      <c r="C92" s="194">
        <v>19139488</v>
      </c>
      <c r="D92" s="194">
        <v>19139488</v>
      </c>
    </row>
    <row r="93" spans="1:6" ht="37.5" customHeight="1">
      <c r="A93" s="60" t="s">
        <v>213</v>
      </c>
      <c r="B93" s="72">
        <v>420</v>
      </c>
      <c r="C93" s="194">
        <v>0</v>
      </c>
      <c r="D93" s="194">
        <v>0</v>
      </c>
    </row>
    <row r="94" spans="1:6" ht="35.450000000000003" customHeight="1">
      <c r="A94" s="60" t="s">
        <v>214</v>
      </c>
      <c r="B94" s="72">
        <v>430</v>
      </c>
      <c r="C94" s="194">
        <v>9306053</v>
      </c>
      <c r="D94" s="194">
        <v>9264000</v>
      </c>
      <c r="F94" s="81">
        <f>D94-Ф_5!E29</f>
        <v>64543</v>
      </c>
    </row>
    <row r="95" spans="1:6" ht="37.5" customHeight="1">
      <c r="A95" s="60" t="s">
        <v>215</v>
      </c>
      <c r="B95" s="72">
        <v>440</v>
      </c>
      <c r="C95" s="194">
        <v>0</v>
      </c>
      <c r="D95" s="194">
        <v>0</v>
      </c>
    </row>
    <row r="96" spans="1:6" ht="35.450000000000003" customHeight="1">
      <c r="A96" s="60" t="s">
        <v>5</v>
      </c>
      <c r="B96" s="72">
        <v>450</v>
      </c>
      <c r="C96" s="194">
        <v>80633982</v>
      </c>
      <c r="D96" s="194">
        <v>87964266</v>
      </c>
    </row>
    <row r="97" spans="1:7" ht="36.75" customHeight="1">
      <c r="A97" s="60" t="s">
        <v>216</v>
      </c>
      <c r="B97" s="72">
        <v>460</v>
      </c>
      <c r="C97" s="194">
        <v>9501528</v>
      </c>
      <c r="D97" s="194">
        <v>9501528</v>
      </c>
    </row>
    <row r="98" spans="1:7" ht="39.75" customHeight="1">
      <c r="A98" s="60" t="s">
        <v>142</v>
      </c>
      <c r="B98" s="72">
        <v>470</v>
      </c>
      <c r="C98" s="194"/>
      <c r="D98" s="194"/>
    </row>
    <row r="99" spans="1:7" ht="31.5">
      <c r="A99" s="62" t="s">
        <v>143</v>
      </c>
      <c r="B99" s="72">
        <v>480</v>
      </c>
      <c r="C99" s="199">
        <f>C92+C93+C94+C95+C96+C97+C98</f>
        <v>118581051</v>
      </c>
      <c r="D99" s="199">
        <f>D92+D93+D94+D95+D96+D97+D98</f>
        <v>125869282</v>
      </c>
      <c r="F99" s="81">
        <f>C99-Ф_5!I19</f>
        <v>0</v>
      </c>
    </row>
    <row r="100" spans="1:7" ht="31.5">
      <c r="A100" s="62" t="s">
        <v>144</v>
      </c>
      <c r="B100" s="72"/>
      <c r="C100" s="198"/>
      <c r="D100" s="198"/>
    </row>
    <row r="101" spans="1:7" ht="63">
      <c r="A101" s="62" t="s">
        <v>145</v>
      </c>
      <c r="B101" s="72">
        <v>490</v>
      </c>
      <c r="C101" s="198">
        <f>C103+C105+C106+C107+C108+C109+C110+C111+C112</f>
        <v>9000000</v>
      </c>
      <c r="D101" s="198">
        <f>D103+D105+D106+D107+D108+D109+D110+D111+D112</f>
        <v>0</v>
      </c>
    </row>
    <row r="102" spans="1:7" ht="69.75" customHeight="1">
      <c r="A102" s="62" t="s">
        <v>146</v>
      </c>
      <c r="B102" s="72">
        <v>491</v>
      </c>
      <c r="C102" s="198">
        <f>C103+C105+C107+C109+C112</f>
        <v>0</v>
      </c>
      <c r="D102" s="198">
        <f>D103+D105+D107+D109+D112</f>
        <v>0</v>
      </c>
    </row>
    <row r="103" spans="1:7" ht="38.25" customHeight="1">
      <c r="A103" s="60" t="s">
        <v>36</v>
      </c>
      <c r="B103" s="72">
        <v>500</v>
      </c>
      <c r="C103" s="194">
        <v>0</v>
      </c>
      <c r="D103" s="194">
        <v>0</v>
      </c>
    </row>
    <row r="104" spans="1:7" ht="39.200000000000003" customHeight="1">
      <c r="A104" s="60" t="s">
        <v>147</v>
      </c>
      <c r="B104" s="72">
        <v>510</v>
      </c>
      <c r="C104" s="194">
        <v>0</v>
      </c>
      <c r="D104" s="194">
        <v>0</v>
      </c>
    </row>
    <row r="105" spans="1:7" ht="54" customHeight="1">
      <c r="A105" s="60" t="s">
        <v>108</v>
      </c>
      <c r="B105" s="72">
        <v>520</v>
      </c>
      <c r="C105" s="194">
        <v>0</v>
      </c>
      <c r="D105" s="194">
        <v>0</v>
      </c>
    </row>
    <row r="106" spans="1:7" ht="33.75" customHeight="1">
      <c r="A106" s="60" t="s">
        <v>151</v>
      </c>
      <c r="B106" s="72">
        <v>530</v>
      </c>
      <c r="C106" s="194">
        <v>0</v>
      </c>
      <c r="D106" s="194">
        <v>0</v>
      </c>
    </row>
    <row r="107" spans="1:7" ht="70.5" customHeight="1">
      <c r="A107" s="60" t="s">
        <v>150</v>
      </c>
      <c r="B107" s="72">
        <v>540</v>
      </c>
      <c r="C107" s="194">
        <v>0</v>
      </c>
      <c r="D107" s="194">
        <v>0</v>
      </c>
      <c r="G107" s="30" t="s">
        <v>366</v>
      </c>
    </row>
    <row r="108" spans="1:7" ht="31.5">
      <c r="A108" s="60" t="s">
        <v>149</v>
      </c>
      <c r="B108" s="72">
        <v>550</v>
      </c>
      <c r="C108" s="194">
        <v>0</v>
      </c>
      <c r="D108" s="194">
        <v>0</v>
      </c>
    </row>
    <row r="109" spans="1:7" ht="31.5">
      <c r="A109" s="60" t="s">
        <v>148</v>
      </c>
      <c r="B109" s="72">
        <v>560</v>
      </c>
      <c r="C109" s="194">
        <v>0</v>
      </c>
      <c r="D109" s="194">
        <v>0</v>
      </c>
    </row>
    <row r="110" spans="1:7" ht="36" customHeight="1">
      <c r="A110" s="60" t="s">
        <v>314</v>
      </c>
      <c r="B110" s="72">
        <v>570</v>
      </c>
      <c r="C110" s="194">
        <v>9000000</v>
      </c>
      <c r="D110" s="194"/>
    </row>
    <row r="111" spans="1:7" ht="36.75" customHeight="1">
      <c r="A111" s="60" t="s">
        <v>11</v>
      </c>
      <c r="B111" s="72">
        <v>580</v>
      </c>
      <c r="C111" s="194"/>
      <c r="D111" s="194"/>
    </row>
    <row r="112" spans="1:7" ht="41.25" customHeight="1">
      <c r="A112" s="60" t="s">
        <v>12</v>
      </c>
      <c r="B112" s="72">
        <v>590</v>
      </c>
      <c r="C112" s="194"/>
      <c r="D112" s="194"/>
    </row>
    <row r="113" spans="1:4" ht="99.75" customHeight="1">
      <c r="A113" s="62" t="s">
        <v>13</v>
      </c>
      <c r="B113" s="72">
        <v>600</v>
      </c>
      <c r="C113" s="197">
        <f>C116+C118+C119+C120+C121+C122+C123+C124+C125+C126+C127+C128+C129+C130+C131</f>
        <v>947400</v>
      </c>
      <c r="D113" s="197">
        <f>D116+D118+D119+D120+D121+D122+D123+D124+D125+D126+D127+D128+D129+D130+D131</f>
        <v>21324562</v>
      </c>
    </row>
    <row r="114" spans="1:4" ht="72" customHeight="1">
      <c r="A114" s="62" t="s">
        <v>43</v>
      </c>
      <c r="B114" s="72">
        <v>601</v>
      </c>
      <c r="C114" s="197">
        <f>C116+C118+C120+C122+C123+C124+C125+C126+C127+C131</f>
        <v>947400</v>
      </c>
      <c r="D114" s="197">
        <f>D116+D118+D120+D122+D123+D124+D125+D126+D127+D131</f>
        <v>18324562</v>
      </c>
    </row>
    <row r="115" spans="1:4" ht="31.5">
      <c r="A115" s="60" t="s">
        <v>14</v>
      </c>
      <c r="B115" s="72">
        <v>602</v>
      </c>
      <c r="C115" s="194">
        <v>0</v>
      </c>
      <c r="D115" s="194">
        <v>0</v>
      </c>
    </row>
    <row r="116" spans="1:4" ht="31.5">
      <c r="A116" s="60" t="s">
        <v>15</v>
      </c>
      <c r="B116" s="72">
        <v>610</v>
      </c>
      <c r="C116" s="194">
        <v>303</v>
      </c>
      <c r="D116" s="194">
        <v>10888</v>
      </c>
    </row>
    <row r="117" spans="1:4" ht="31.5">
      <c r="A117" s="60" t="s">
        <v>16</v>
      </c>
      <c r="B117" s="72">
        <v>620</v>
      </c>
      <c r="C117" s="194">
        <v>0</v>
      </c>
      <c r="D117" s="194">
        <v>0</v>
      </c>
    </row>
    <row r="118" spans="1:4" ht="36.75" customHeight="1">
      <c r="A118" s="60" t="s">
        <v>17</v>
      </c>
      <c r="B118" s="72">
        <v>630</v>
      </c>
      <c r="C118" s="194">
        <v>0</v>
      </c>
      <c r="D118" s="194">
        <v>0</v>
      </c>
    </row>
    <row r="119" spans="1:4" ht="36.75" customHeight="1">
      <c r="A119" s="60" t="s">
        <v>18</v>
      </c>
      <c r="B119" s="72">
        <v>640</v>
      </c>
      <c r="C119" s="194">
        <v>0</v>
      </c>
      <c r="D119" s="194">
        <v>0</v>
      </c>
    </row>
    <row r="120" spans="1:4" ht="36.75" customHeight="1">
      <c r="A120" s="60" t="s">
        <v>19</v>
      </c>
      <c r="B120" s="72">
        <v>650</v>
      </c>
      <c r="C120" s="194">
        <v>0</v>
      </c>
      <c r="D120" s="194">
        <v>0</v>
      </c>
    </row>
    <row r="121" spans="1:4" ht="31.5">
      <c r="A121" s="60" t="s">
        <v>21</v>
      </c>
      <c r="B121" s="72">
        <v>660</v>
      </c>
      <c r="C121" s="194">
        <v>0</v>
      </c>
      <c r="D121" s="194">
        <v>0</v>
      </c>
    </row>
    <row r="122" spans="1:4" ht="31.5">
      <c r="A122" s="60" t="s">
        <v>20</v>
      </c>
      <c r="B122" s="72">
        <v>670</v>
      </c>
      <c r="C122" s="194">
        <v>94685</v>
      </c>
      <c r="D122" s="194">
        <v>213898</v>
      </c>
    </row>
    <row r="123" spans="1:4" ht="33.75" customHeight="1">
      <c r="A123" s="60" t="s">
        <v>22</v>
      </c>
      <c r="B123" s="72">
        <v>680</v>
      </c>
      <c r="C123" s="194"/>
      <c r="D123" s="194">
        <v>16696803</v>
      </c>
    </row>
    <row r="124" spans="1:4" ht="31.5">
      <c r="A124" s="60" t="s">
        <v>23</v>
      </c>
      <c r="B124" s="72">
        <v>690</v>
      </c>
      <c r="C124" s="194"/>
      <c r="D124" s="194"/>
    </row>
    <row r="125" spans="1:4" ht="31.5">
      <c r="A125" s="60" t="s">
        <v>24</v>
      </c>
      <c r="B125" s="72">
        <v>700</v>
      </c>
      <c r="C125" s="194">
        <v>0</v>
      </c>
      <c r="D125" s="194">
        <v>0</v>
      </c>
    </row>
    <row r="126" spans="1:4" ht="31.5">
      <c r="A126" s="60" t="s">
        <v>25</v>
      </c>
      <c r="B126" s="72">
        <v>710</v>
      </c>
      <c r="C126" s="194">
        <v>851250</v>
      </c>
      <c r="D126" s="194">
        <v>1402973</v>
      </c>
    </row>
    <row r="127" spans="1:4" ht="31.5">
      <c r="A127" s="60" t="s">
        <v>26</v>
      </c>
      <c r="B127" s="72">
        <v>720</v>
      </c>
      <c r="C127" s="194"/>
      <c r="D127" s="194"/>
    </row>
    <row r="128" spans="1:4" ht="33.75" customHeight="1">
      <c r="A128" s="60" t="s">
        <v>27</v>
      </c>
      <c r="B128" s="72">
        <v>730</v>
      </c>
      <c r="C128" s="194"/>
      <c r="D128" s="194"/>
    </row>
    <row r="129" spans="1:6" ht="35.450000000000003" customHeight="1">
      <c r="A129" s="60" t="s">
        <v>28</v>
      </c>
      <c r="B129" s="72">
        <v>740</v>
      </c>
      <c r="C129" s="194">
        <v>0</v>
      </c>
      <c r="D129" s="194">
        <v>0</v>
      </c>
    </row>
    <row r="130" spans="1:6" ht="35.450000000000003" customHeight="1">
      <c r="A130" s="60" t="s">
        <v>29</v>
      </c>
      <c r="B130" s="72">
        <v>750</v>
      </c>
      <c r="C130" s="194"/>
      <c r="D130" s="194">
        <v>3000000</v>
      </c>
    </row>
    <row r="131" spans="1:6" ht="33.75" customHeight="1">
      <c r="A131" s="60" t="s">
        <v>44</v>
      </c>
      <c r="B131" s="72">
        <v>760</v>
      </c>
      <c r="C131" s="194">
        <v>1162</v>
      </c>
      <c r="D131" s="194"/>
    </row>
    <row r="132" spans="1:6" ht="33" customHeight="1">
      <c r="A132" s="62" t="s">
        <v>34</v>
      </c>
      <c r="B132" s="72">
        <v>770</v>
      </c>
      <c r="C132" s="200">
        <f>C101+C113</f>
        <v>9947400</v>
      </c>
      <c r="D132" s="200">
        <f>D101+D113</f>
        <v>21324562</v>
      </c>
    </row>
    <row r="133" spans="1:6" ht="32.25" customHeight="1">
      <c r="A133" s="73" t="s">
        <v>35</v>
      </c>
      <c r="B133" s="72">
        <v>780</v>
      </c>
      <c r="C133" s="199">
        <f>C99+C132</f>
        <v>128528451</v>
      </c>
      <c r="D133" s="199">
        <f>D99+D132</f>
        <v>147193844</v>
      </c>
      <c r="F133" s="81">
        <f>D133-D86</f>
        <v>0</v>
      </c>
    </row>
    <row r="134" spans="1:6" ht="43.5" customHeight="1">
      <c r="A134" s="74" t="s">
        <v>232</v>
      </c>
      <c r="B134" s="67"/>
      <c r="C134" s="68"/>
      <c r="D134" s="75"/>
    </row>
    <row r="135" spans="1:6" ht="75.75" customHeight="1">
      <c r="A135" s="210" t="s">
        <v>236</v>
      </c>
      <c r="B135" s="211"/>
      <c r="C135" s="211"/>
      <c r="D135" s="212"/>
    </row>
    <row r="136" spans="1:6" ht="53.45" customHeight="1">
      <c r="A136" s="49" t="s">
        <v>239</v>
      </c>
      <c r="B136" s="49" t="s">
        <v>240</v>
      </c>
      <c r="C136" s="50" t="s">
        <v>118</v>
      </c>
      <c r="D136" s="50" t="s">
        <v>119</v>
      </c>
    </row>
    <row r="137" spans="1:6" ht="31.5">
      <c r="A137" s="76" t="s">
        <v>159</v>
      </c>
      <c r="B137" s="77">
        <v>790</v>
      </c>
      <c r="C137" s="64"/>
      <c r="D137" s="64"/>
    </row>
    <row r="138" spans="1:6" ht="53.45" customHeight="1">
      <c r="A138" s="76" t="s">
        <v>155</v>
      </c>
      <c r="B138" s="77">
        <v>800</v>
      </c>
      <c r="C138" s="64">
        <v>0</v>
      </c>
      <c r="D138" s="64">
        <v>0</v>
      </c>
    </row>
    <row r="139" spans="1:6" ht="32.25" customHeight="1">
      <c r="A139" s="76" t="s">
        <v>69</v>
      </c>
      <c r="B139" s="77">
        <v>810</v>
      </c>
      <c r="C139" s="64">
        <v>0</v>
      </c>
      <c r="D139" s="64">
        <v>0</v>
      </c>
    </row>
    <row r="140" spans="1:6" ht="32.25" customHeight="1">
      <c r="A140" s="76" t="s">
        <v>323</v>
      </c>
      <c r="B140" s="77">
        <v>820</v>
      </c>
      <c r="C140" s="64">
        <v>0</v>
      </c>
      <c r="D140" s="64">
        <v>0</v>
      </c>
    </row>
    <row r="141" spans="1:6" ht="37.5" customHeight="1">
      <c r="A141" s="76" t="s">
        <v>324</v>
      </c>
      <c r="B141" s="77">
        <v>830</v>
      </c>
      <c r="C141" s="64">
        <v>0</v>
      </c>
      <c r="D141" s="64">
        <v>0</v>
      </c>
    </row>
    <row r="142" spans="1:6" ht="33.75" customHeight="1">
      <c r="A142" s="76" t="s">
        <v>325</v>
      </c>
      <c r="B142" s="77">
        <v>840</v>
      </c>
      <c r="C142" s="64">
        <v>0</v>
      </c>
      <c r="D142" s="64">
        <v>0</v>
      </c>
    </row>
    <row r="143" spans="1:6" ht="66.2" customHeight="1">
      <c r="A143" s="76" t="s">
        <v>171</v>
      </c>
      <c r="B143" s="77">
        <v>850</v>
      </c>
      <c r="C143" s="64">
        <v>0</v>
      </c>
      <c r="D143" s="64">
        <v>0</v>
      </c>
    </row>
    <row r="144" spans="1:6" ht="31.5">
      <c r="A144" s="76" t="s">
        <v>156</v>
      </c>
      <c r="B144" s="77">
        <v>860</v>
      </c>
      <c r="C144" s="64">
        <v>0</v>
      </c>
      <c r="D144" s="64">
        <v>0</v>
      </c>
    </row>
    <row r="145" spans="1:8" ht="31.5">
      <c r="A145" s="76" t="s">
        <v>157</v>
      </c>
      <c r="B145" s="77">
        <v>870</v>
      </c>
      <c r="C145" s="64">
        <v>0</v>
      </c>
      <c r="D145" s="64">
        <v>0</v>
      </c>
    </row>
    <row r="146" spans="1:8" ht="47.25">
      <c r="A146" s="76" t="s">
        <v>158</v>
      </c>
      <c r="B146" s="77">
        <v>880</v>
      </c>
      <c r="C146" s="64">
        <v>0</v>
      </c>
      <c r="D146" s="64">
        <v>0</v>
      </c>
    </row>
    <row r="147" spans="1:8" ht="39.75" customHeight="1">
      <c r="A147" s="76" t="s">
        <v>32</v>
      </c>
      <c r="B147" s="77">
        <v>890</v>
      </c>
      <c r="C147" s="64">
        <v>0</v>
      </c>
      <c r="D147" s="64">
        <v>0</v>
      </c>
    </row>
    <row r="148" spans="1:8" ht="63">
      <c r="A148" s="76" t="s">
        <v>187</v>
      </c>
      <c r="B148" s="77">
        <v>900</v>
      </c>
      <c r="C148" s="64">
        <v>0</v>
      </c>
      <c r="D148" s="64">
        <v>0</v>
      </c>
    </row>
    <row r="149" spans="1:8" ht="47.25">
      <c r="A149" s="76" t="s">
        <v>182</v>
      </c>
      <c r="B149" s="77">
        <v>910</v>
      </c>
      <c r="C149" s="64">
        <v>0</v>
      </c>
      <c r="D149" s="64">
        <v>0</v>
      </c>
      <c r="G149" s="81"/>
    </row>
    <row r="150" spans="1:8" ht="47.25">
      <c r="A150" s="76" t="s">
        <v>59</v>
      </c>
      <c r="B150" s="77">
        <v>920</v>
      </c>
      <c r="C150" s="201">
        <v>1455964</v>
      </c>
      <c r="D150" s="201">
        <v>1527838</v>
      </c>
      <c r="G150" s="81"/>
      <c r="H150" s="88"/>
    </row>
    <row r="151" spans="1:8" ht="17.45" customHeight="1">
      <c r="A151" s="78"/>
      <c r="B151" s="29"/>
      <c r="C151" s="31"/>
      <c r="D151" s="31"/>
    </row>
    <row r="152" spans="1:8" ht="42" customHeight="1">
      <c r="A152" s="79" t="s">
        <v>60</v>
      </c>
      <c r="B152" s="29"/>
      <c r="C152" s="31"/>
      <c r="D152" s="31"/>
      <c r="F152" s="30" t="s">
        <v>232</v>
      </c>
      <c r="G152" s="81" t="s">
        <v>232</v>
      </c>
      <c r="H152" s="30" t="s">
        <v>232</v>
      </c>
    </row>
    <row r="153" spans="1:8" ht="47.25">
      <c r="A153" s="79" t="s">
        <v>61</v>
      </c>
      <c r="B153" s="29"/>
      <c r="C153" s="31"/>
      <c r="D153" s="31"/>
      <c r="F153" s="30" t="s">
        <v>232</v>
      </c>
      <c r="G153" s="81" t="s">
        <v>232</v>
      </c>
      <c r="H153" s="88" t="s">
        <v>232</v>
      </c>
    </row>
    <row r="154" spans="1:8" ht="15.75">
      <c r="A154" s="80"/>
      <c r="B154" s="29"/>
      <c r="C154" s="31"/>
      <c r="D154" s="31"/>
    </row>
    <row r="157" spans="1:8">
      <c r="D157" s="81" t="s">
        <v>232</v>
      </c>
    </row>
    <row r="158" spans="1:8" ht="18">
      <c r="D158" s="89" t="s">
        <v>232</v>
      </c>
    </row>
  </sheetData>
  <mergeCells count="7">
    <mergeCell ref="A135:D135"/>
    <mergeCell ref="A90:D90"/>
    <mergeCell ref="B6:C6"/>
    <mergeCell ref="B1:D1"/>
    <mergeCell ref="A36:D36"/>
    <mergeCell ref="A3:D3"/>
    <mergeCell ref="A4:D4"/>
  </mergeCells>
  <phoneticPr fontId="0" type="noConversion"/>
  <printOptions horizontalCentered="1"/>
  <pageMargins left="0.23622047244094491" right="0.19685039370078741" top="0.59055118110236227" bottom="0.19685039370078741" header="0.27559055118110237" footer="0.43307086614173229"/>
  <pageSetup paperSize="9" scale="60" fitToWidth="3" fitToHeight="3" orientation="portrait" blackAndWhite="1" r:id="rId1"/>
  <headerFooter alignWithMargins="0"/>
  <rowBreaks count="5" manualBreakCount="5">
    <brk id="33" max="3" man="1"/>
    <brk id="63" max="3" man="1"/>
    <brk id="87" max="3" man="1"/>
    <brk id="112" max="3" man="1"/>
    <brk id="133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J102"/>
  <sheetViews>
    <sheetView view="pageBreakPreview" topLeftCell="A4" zoomScale="75" zoomScaleNormal="75" workbookViewId="0">
      <selection activeCell="D34" sqref="D34"/>
    </sheetView>
  </sheetViews>
  <sheetFormatPr defaultRowHeight="15"/>
  <cols>
    <col min="1" max="1" width="63.7109375" style="132" customWidth="1"/>
    <col min="2" max="2" width="9.7109375" style="132" customWidth="1"/>
    <col min="3" max="3" width="25.140625" style="132" customWidth="1"/>
    <col min="4" max="4" width="21.140625" style="132" customWidth="1"/>
    <col min="5" max="5" width="25.140625" style="132" customWidth="1"/>
    <col min="6" max="6" width="21.140625" style="132" customWidth="1"/>
    <col min="7" max="7" width="29" style="91" customWidth="1"/>
    <col min="8" max="8" width="23.85546875" style="2" customWidth="1"/>
    <col min="9" max="9" width="21.5703125" style="2" customWidth="1"/>
    <col min="10" max="10" width="23.85546875" style="2" customWidth="1"/>
    <col min="11" max="13" width="9.140625" style="2"/>
    <col min="14" max="14" width="9.42578125" style="2" bestFit="1" customWidth="1"/>
    <col min="15" max="16384" width="9.140625" style="2"/>
  </cols>
  <sheetData>
    <row r="1" spans="1:10" ht="93.75" customHeight="1">
      <c r="A1" s="104"/>
      <c r="B1" s="234" t="s">
        <v>285</v>
      </c>
      <c r="C1" s="234"/>
      <c r="D1" s="234"/>
      <c r="E1" s="234"/>
      <c r="F1" s="106"/>
      <c r="G1" s="90"/>
      <c r="H1" s="1"/>
      <c r="I1" s="1"/>
      <c r="J1" s="1"/>
    </row>
    <row r="2" spans="1:10">
      <c r="A2" s="104"/>
      <c r="B2" s="104"/>
      <c r="C2" s="104"/>
      <c r="D2" s="104"/>
      <c r="E2" s="104"/>
      <c r="F2" s="104"/>
      <c r="G2" s="90"/>
      <c r="H2" s="1"/>
      <c r="I2" s="1"/>
      <c r="J2" s="1"/>
    </row>
    <row r="3" spans="1:10" ht="19.5" customHeight="1">
      <c r="A3" s="235" t="s">
        <v>286</v>
      </c>
      <c r="B3" s="235"/>
      <c r="C3" s="235"/>
      <c r="D3" s="235"/>
      <c r="E3" s="235"/>
      <c r="F3" s="235"/>
      <c r="G3" s="90"/>
      <c r="H3" s="1"/>
      <c r="I3" s="1"/>
      <c r="J3" s="1"/>
    </row>
    <row r="4" spans="1:10" ht="28.5" customHeight="1">
      <c r="A4" s="236" t="s">
        <v>287</v>
      </c>
      <c r="B4" s="235"/>
      <c r="C4" s="235"/>
      <c r="D4" s="235"/>
      <c r="E4" s="235"/>
      <c r="F4" s="235"/>
      <c r="G4" s="90"/>
      <c r="H4" s="1"/>
      <c r="I4" s="1"/>
      <c r="J4" s="1"/>
    </row>
    <row r="5" spans="1:10" ht="44.45" customHeight="1">
      <c r="A5" s="237"/>
      <c r="B5" s="237"/>
      <c r="C5" s="237"/>
      <c r="D5" s="237"/>
      <c r="E5" s="237"/>
      <c r="F5" s="237"/>
      <c r="G5" s="90"/>
      <c r="H5" s="1"/>
      <c r="I5" s="1"/>
      <c r="J5" s="1"/>
    </row>
    <row r="6" spans="1:10" ht="19.5" customHeight="1">
      <c r="A6" s="233" t="str">
        <f>Баланс!B5</f>
        <v>2026 йил 1 июль</v>
      </c>
      <c r="B6" s="233"/>
      <c r="C6" s="233"/>
      <c r="D6" s="233"/>
      <c r="E6" s="233"/>
      <c r="F6" s="233"/>
      <c r="G6" s="90"/>
      <c r="H6" s="1"/>
      <c r="I6" s="1"/>
      <c r="J6" s="1"/>
    </row>
    <row r="7" spans="1:10" ht="19.5" customHeight="1">
      <c r="A7" s="233" t="str">
        <f>Баланс!B6</f>
        <v>на  1 июля 2026 года</v>
      </c>
      <c r="B7" s="233"/>
      <c r="C7" s="233"/>
      <c r="D7" s="233"/>
      <c r="E7" s="233"/>
      <c r="F7" s="233"/>
      <c r="G7" s="90"/>
      <c r="H7" s="1"/>
      <c r="I7" s="1"/>
      <c r="J7" s="1"/>
    </row>
    <row r="8" spans="1:10" ht="19.5" customHeight="1">
      <c r="A8" s="104"/>
      <c r="B8" s="107"/>
      <c r="C8" s="107"/>
      <c r="D8" s="107"/>
      <c r="E8" s="107"/>
      <c r="F8" s="104"/>
      <c r="G8" s="90"/>
      <c r="H8" s="1"/>
      <c r="I8" s="1"/>
      <c r="J8" s="1"/>
    </row>
    <row r="9" spans="1:10" ht="39.200000000000003" customHeight="1">
      <c r="A9" s="223" t="s">
        <v>370</v>
      </c>
      <c r="B9" s="223"/>
      <c r="C9" s="223"/>
      <c r="D9" s="107"/>
      <c r="E9" s="107"/>
      <c r="F9" s="108" t="s">
        <v>84</v>
      </c>
      <c r="G9" s="90"/>
      <c r="H9" s="1"/>
      <c r="I9" s="1"/>
      <c r="J9" s="1"/>
    </row>
    <row r="10" spans="1:10" ht="49.7" customHeight="1">
      <c r="A10" s="223" t="s">
        <v>45</v>
      </c>
      <c r="B10" s="223"/>
      <c r="C10" s="223"/>
      <c r="D10" s="107"/>
      <c r="E10" s="109" t="s">
        <v>190</v>
      </c>
      <c r="F10" s="110"/>
      <c r="G10" s="90"/>
      <c r="H10" s="1"/>
      <c r="I10" s="1"/>
      <c r="J10" s="1"/>
    </row>
    <row r="11" spans="1:10" ht="42.75" customHeight="1">
      <c r="A11" s="232" t="s">
        <v>174</v>
      </c>
      <c r="B11" s="232"/>
      <c r="C11" s="232"/>
      <c r="D11" s="107"/>
      <c r="E11" s="109" t="s">
        <v>74</v>
      </c>
      <c r="F11" s="111" t="s">
        <v>231</v>
      </c>
      <c r="G11" s="90"/>
      <c r="H11" s="1"/>
      <c r="I11" s="1"/>
      <c r="J11" s="1"/>
    </row>
    <row r="12" spans="1:10" ht="25.5" customHeight="1">
      <c r="A12" s="223" t="s">
        <v>40</v>
      </c>
      <c r="B12" s="223"/>
      <c r="C12" s="223"/>
      <c r="D12" s="107"/>
      <c r="E12" s="109" t="s">
        <v>75</v>
      </c>
      <c r="F12" s="111">
        <v>18141</v>
      </c>
      <c r="G12" s="90"/>
      <c r="H12" s="1"/>
      <c r="I12" s="1"/>
      <c r="J12" s="1"/>
    </row>
    <row r="13" spans="1:10" ht="24.75" customHeight="1">
      <c r="A13" s="223"/>
      <c r="B13" s="223"/>
      <c r="C13" s="223"/>
      <c r="D13" s="107"/>
      <c r="E13" s="109" t="s">
        <v>76</v>
      </c>
      <c r="F13" s="111">
        <v>1151</v>
      </c>
      <c r="G13" s="90"/>
      <c r="H13" s="1"/>
      <c r="I13" s="1"/>
      <c r="J13" s="1"/>
    </row>
    <row r="14" spans="1:10" ht="24.75" customHeight="1">
      <c r="A14" s="223" t="s">
        <v>360</v>
      </c>
      <c r="B14" s="223"/>
      <c r="C14" s="223"/>
      <c r="D14" s="107"/>
      <c r="E14" s="109" t="s">
        <v>77</v>
      </c>
      <c r="F14" s="111">
        <v>144</v>
      </c>
      <c r="G14" s="90"/>
      <c r="H14" s="1"/>
      <c r="I14" s="1"/>
      <c r="J14" s="1"/>
    </row>
    <row r="15" spans="1:10" ht="24.75" customHeight="1">
      <c r="A15" s="223"/>
      <c r="B15" s="223"/>
      <c r="C15" s="223"/>
      <c r="D15" s="104"/>
      <c r="E15" s="105" t="s">
        <v>78</v>
      </c>
      <c r="F15" s="111">
        <v>8254</v>
      </c>
      <c r="G15" s="90"/>
      <c r="H15" s="1"/>
      <c r="I15" s="1"/>
      <c r="J15" s="1"/>
    </row>
    <row r="16" spans="1:10" ht="24" customHeight="1">
      <c r="A16" s="223" t="s">
        <v>41</v>
      </c>
      <c r="B16" s="223"/>
      <c r="C16" s="223"/>
      <c r="D16" s="104"/>
      <c r="E16" s="105" t="s">
        <v>79</v>
      </c>
      <c r="F16" s="111">
        <v>200468069</v>
      </c>
      <c r="G16" s="90"/>
      <c r="H16" s="1"/>
      <c r="I16" s="1"/>
      <c r="J16" s="1"/>
    </row>
    <row r="17" spans="1:10" ht="24.75" customHeight="1">
      <c r="A17" s="223"/>
      <c r="B17" s="223"/>
      <c r="C17" s="223"/>
      <c r="D17" s="104"/>
      <c r="E17" s="105" t="s">
        <v>80</v>
      </c>
      <c r="F17" s="112">
        <v>1727424</v>
      </c>
      <c r="G17" s="90"/>
      <c r="H17" s="1"/>
      <c r="I17" s="1"/>
      <c r="J17" s="1"/>
    </row>
    <row r="18" spans="1:10" ht="38.25" customHeight="1">
      <c r="A18" s="223" t="s">
        <v>270</v>
      </c>
      <c r="B18" s="223"/>
      <c r="C18" s="223"/>
      <c r="D18" s="104"/>
      <c r="E18" s="105" t="s">
        <v>81</v>
      </c>
      <c r="F18" s="113"/>
      <c r="G18" s="90"/>
      <c r="H18" s="1"/>
      <c r="I18" s="1"/>
      <c r="J18" s="1"/>
    </row>
    <row r="19" spans="1:10" ht="38.25" customHeight="1">
      <c r="A19" s="223" t="s">
        <v>279</v>
      </c>
      <c r="B19" s="223"/>
      <c r="C19" s="223"/>
      <c r="D19" s="104"/>
      <c r="E19" s="105" t="s">
        <v>269</v>
      </c>
      <c r="F19" s="113"/>
      <c r="G19" s="90"/>
      <c r="H19" s="1"/>
      <c r="I19" s="1"/>
      <c r="J19" s="1"/>
    </row>
    <row r="20" spans="1:10" ht="49.7" customHeight="1">
      <c r="A20" s="223" t="s">
        <v>271</v>
      </c>
      <c r="B20" s="223"/>
      <c r="C20" s="223"/>
      <c r="D20" s="104"/>
      <c r="E20" s="105" t="s">
        <v>83</v>
      </c>
      <c r="F20" s="114" t="str">
        <f>Баланс!D19</f>
        <v>01.07.2026 г</v>
      </c>
      <c r="G20" s="90"/>
      <c r="H20" s="1"/>
      <c r="I20" s="1"/>
      <c r="J20" s="1"/>
    </row>
    <row r="21" spans="1:10" ht="15" customHeight="1">
      <c r="A21" s="223"/>
      <c r="B21" s="223"/>
      <c r="C21" s="223"/>
      <c r="D21" s="104"/>
      <c r="E21" s="115"/>
      <c r="F21" s="116"/>
      <c r="G21" s="90"/>
      <c r="H21" s="1"/>
      <c r="I21" s="1"/>
      <c r="J21" s="1"/>
    </row>
    <row r="22" spans="1:10" ht="15" customHeight="1">
      <c r="A22" s="117"/>
      <c r="B22" s="104"/>
      <c r="C22" s="104"/>
      <c r="D22" s="104"/>
      <c r="E22" s="115"/>
      <c r="F22" s="116"/>
      <c r="G22" s="90"/>
      <c r="H22" s="1"/>
      <c r="I22" s="1"/>
      <c r="J22" s="1"/>
    </row>
    <row r="23" spans="1:10" ht="15" customHeight="1">
      <c r="A23" s="104"/>
      <c r="B23" s="104"/>
      <c r="C23" s="104"/>
      <c r="D23" s="104"/>
      <c r="E23" s="104"/>
      <c r="F23" s="104"/>
      <c r="G23" s="90"/>
      <c r="H23" s="1"/>
      <c r="I23" s="1"/>
      <c r="J23" s="1"/>
    </row>
    <row r="24" spans="1:10" ht="39.75" customHeight="1">
      <c r="A24" s="224" t="s">
        <v>272</v>
      </c>
      <c r="B24" s="226" t="s">
        <v>273</v>
      </c>
      <c r="C24" s="230" t="s">
        <v>62</v>
      </c>
      <c r="D24" s="231"/>
      <c r="E24" s="230" t="s">
        <v>63</v>
      </c>
      <c r="F24" s="231"/>
    </row>
    <row r="25" spans="1:10" ht="51.75" customHeight="1">
      <c r="A25" s="225"/>
      <c r="B25" s="227"/>
      <c r="C25" s="118" t="s">
        <v>64</v>
      </c>
      <c r="D25" s="118" t="s">
        <v>65</v>
      </c>
      <c r="E25" s="118" t="s">
        <v>64</v>
      </c>
      <c r="F25" s="118" t="s">
        <v>65</v>
      </c>
    </row>
    <row r="26" spans="1:10" ht="12.75" customHeight="1">
      <c r="A26" s="119">
        <v>1</v>
      </c>
      <c r="B26" s="120">
        <v>2</v>
      </c>
      <c r="C26" s="121">
        <v>3</v>
      </c>
      <c r="D26" s="121">
        <v>4</v>
      </c>
      <c r="E26" s="121">
        <v>5</v>
      </c>
      <c r="F26" s="121">
        <v>6</v>
      </c>
    </row>
    <row r="27" spans="1:10" ht="39">
      <c r="A27" s="122" t="s">
        <v>53</v>
      </c>
      <c r="B27" s="94" t="s">
        <v>249</v>
      </c>
      <c r="C27" s="202">
        <v>104241422</v>
      </c>
      <c r="D27" s="203"/>
      <c r="E27" s="202">
        <v>111175332</v>
      </c>
      <c r="F27" s="203"/>
      <c r="G27" s="87">
        <f>E27/C27</f>
        <v>1.0665177994214239</v>
      </c>
    </row>
    <row r="28" spans="1:10" ht="39">
      <c r="A28" s="122" t="s">
        <v>327</v>
      </c>
      <c r="B28" s="94" t="s">
        <v>250</v>
      </c>
      <c r="C28" s="203"/>
      <c r="D28" s="204">
        <v>84021482</v>
      </c>
      <c r="E28" s="203"/>
      <c r="F28" s="204">
        <v>94399654</v>
      </c>
      <c r="G28" s="87" t="e">
        <f t="shared" ref="G28:G53" si="0">E28/C28</f>
        <v>#DIV/0!</v>
      </c>
    </row>
    <row r="29" spans="1:10" ht="54.75" customHeight="1">
      <c r="A29" s="122" t="s">
        <v>328</v>
      </c>
      <c r="B29" s="94" t="s">
        <v>251</v>
      </c>
      <c r="C29" s="203">
        <v>20219940</v>
      </c>
      <c r="D29" s="203"/>
      <c r="E29" s="203">
        <f>E27-F28</f>
        <v>16775678</v>
      </c>
      <c r="F29" s="203"/>
      <c r="G29" s="87">
        <f t="shared" si="0"/>
        <v>0.82966012757703533</v>
      </c>
    </row>
    <row r="30" spans="1:10" ht="30.75" customHeight="1">
      <c r="A30" s="122" t="s">
        <v>329</v>
      </c>
      <c r="B30" s="94" t="s">
        <v>252</v>
      </c>
      <c r="C30" s="203"/>
      <c r="D30" s="202">
        <v>7877221</v>
      </c>
      <c r="E30" s="203"/>
      <c r="F30" s="202">
        <f>F31+F32+F33</f>
        <v>7746568</v>
      </c>
      <c r="G30" s="87" t="e">
        <f t="shared" si="0"/>
        <v>#DIV/0!</v>
      </c>
    </row>
    <row r="31" spans="1:10" ht="31.7" customHeight="1">
      <c r="A31" s="122" t="s">
        <v>330</v>
      </c>
      <c r="B31" s="94" t="s">
        <v>253</v>
      </c>
      <c r="C31" s="203"/>
      <c r="D31" s="204">
        <v>551811</v>
      </c>
      <c r="E31" s="203"/>
      <c r="F31" s="204">
        <v>541628</v>
      </c>
      <c r="G31" s="87" t="e">
        <f t="shared" si="0"/>
        <v>#DIV/0!</v>
      </c>
    </row>
    <row r="32" spans="1:10" ht="32.25" customHeight="1">
      <c r="A32" s="122" t="s">
        <v>331</v>
      </c>
      <c r="B32" s="94" t="s">
        <v>254</v>
      </c>
      <c r="C32" s="203"/>
      <c r="D32" s="204">
        <v>2040599</v>
      </c>
      <c r="E32" s="203"/>
      <c r="F32" s="204">
        <v>2193688</v>
      </c>
      <c r="G32" s="87" t="e">
        <f t="shared" si="0"/>
        <v>#DIV/0!</v>
      </c>
    </row>
    <row r="33" spans="1:7" ht="30.2" customHeight="1">
      <c r="A33" s="122" t="s">
        <v>332</v>
      </c>
      <c r="B33" s="94" t="s">
        <v>255</v>
      </c>
      <c r="C33" s="203"/>
      <c r="D33" s="204">
        <v>5284811</v>
      </c>
      <c r="E33" s="203"/>
      <c r="F33" s="204">
        <v>5011252</v>
      </c>
      <c r="G33" s="87" t="e">
        <f t="shared" si="0"/>
        <v>#DIV/0!</v>
      </c>
    </row>
    <row r="34" spans="1:7" ht="57.2" customHeight="1">
      <c r="A34" s="122" t="s">
        <v>333</v>
      </c>
      <c r="B34" s="94" t="s">
        <v>256</v>
      </c>
      <c r="C34" s="203"/>
      <c r="D34" s="205"/>
      <c r="E34" s="203"/>
      <c r="F34" s="205"/>
      <c r="G34" s="87" t="e">
        <f t="shared" si="0"/>
        <v>#DIV/0!</v>
      </c>
    </row>
    <row r="35" spans="1:7" ht="26.25">
      <c r="A35" s="122" t="s">
        <v>334</v>
      </c>
      <c r="B35" s="94" t="s">
        <v>257</v>
      </c>
      <c r="C35" s="202">
        <v>1035374</v>
      </c>
      <c r="D35" s="203"/>
      <c r="E35" s="202">
        <v>832167</v>
      </c>
      <c r="F35" s="203"/>
      <c r="G35" s="87">
        <f t="shared" si="0"/>
        <v>0.80373565494207888</v>
      </c>
    </row>
    <row r="36" spans="1:7" ht="30.2" customHeight="1">
      <c r="A36" s="122" t="s">
        <v>73</v>
      </c>
      <c r="B36" s="124">
        <v>100</v>
      </c>
      <c r="C36" s="202">
        <v>13378093</v>
      </c>
      <c r="D36" s="203"/>
      <c r="E36" s="202">
        <f>E29-F30+E35</f>
        <v>9861277</v>
      </c>
      <c r="F36" s="203"/>
      <c r="G36" s="87">
        <f t="shared" si="0"/>
        <v>0.73712127730013532</v>
      </c>
    </row>
    <row r="37" spans="1:7" ht="54.75" customHeight="1">
      <c r="A37" s="122" t="s">
        <v>309</v>
      </c>
      <c r="B37" s="124">
        <v>110</v>
      </c>
      <c r="C37" s="202">
        <v>68138</v>
      </c>
      <c r="D37" s="203"/>
      <c r="E37" s="202">
        <f>E41+E39</f>
        <v>181291</v>
      </c>
      <c r="F37" s="203"/>
      <c r="G37" s="87">
        <f t="shared" si="0"/>
        <v>2.6606445742463825</v>
      </c>
    </row>
    <row r="38" spans="1:7" ht="28.5" customHeight="1">
      <c r="A38" s="122" t="s">
        <v>125</v>
      </c>
      <c r="B38" s="124">
        <v>120</v>
      </c>
      <c r="C38" s="202"/>
      <c r="D38" s="203"/>
      <c r="E38" s="202"/>
      <c r="F38" s="203"/>
      <c r="G38" s="87" t="e">
        <f t="shared" si="0"/>
        <v>#DIV/0!</v>
      </c>
    </row>
    <row r="39" spans="1:7" ht="30.75" customHeight="1">
      <c r="A39" s="122" t="s">
        <v>126</v>
      </c>
      <c r="B39" s="124">
        <v>130</v>
      </c>
      <c r="C39" s="202"/>
      <c r="D39" s="203"/>
      <c r="E39" s="202">
        <v>176102</v>
      </c>
      <c r="F39" s="203"/>
      <c r="G39" s="87" t="e">
        <f t="shared" si="0"/>
        <v>#DIV/0!</v>
      </c>
    </row>
    <row r="40" spans="1:7" ht="54" customHeight="1">
      <c r="A40" s="122" t="s">
        <v>282</v>
      </c>
      <c r="B40" s="124">
        <v>140</v>
      </c>
      <c r="C40" s="204"/>
      <c r="D40" s="203"/>
      <c r="E40" s="204"/>
      <c r="F40" s="203"/>
      <c r="G40" s="87" t="e">
        <f t="shared" si="0"/>
        <v>#DIV/0!</v>
      </c>
    </row>
    <row r="41" spans="1:7" ht="32.25" customHeight="1">
      <c r="A41" s="122" t="s">
        <v>246</v>
      </c>
      <c r="B41" s="124">
        <v>150</v>
      </c>
      <c r="C41" s="202">
        <v>68138</v>
      </c>
      <c r="D41" s="206"/>
      <c r="E41" s="202">
        <v>5189</v>
      </c>
      <c r="F41" s="206"/>
      <c r="G41" s="87">
        <f t="shared" si="0"/>
        <v>7.6154275147494788E-2</v>
      </c>
    </row>
    <row r="42" spans="1:7" ht="29.25" customHeight="1">
      <c r="A42" s="122" t="s">
        <v>247</v>
      </c>
      <c r="B42" s="124">
        <v>160</v>
      </c>
      <c r="C42" s="204"/>
      <c r="D42" s="203"/>
      <c r="E42" s="204"/>
      <c r="F42" s="203"/>
      <c r="G42" s="87" t="e">
        <f t="shared" si="0"/>
        <v>#DIV/0!</v>
      </c>
    </row>
    <row r="43" spans="1:7" ht="57.2" customHeight="1">
      <c r="A43" s="122" t="s">
        <v>248</v>
      </c>
      <c r="B43" s="124">
        <v>170</v>
      </c>
      <c r="C43" s="203"/>
      <c r="D43" s="202">
        <v>2243053</v>
      </c>
      <c r="E43" s="203"/>
      <c r="F43" s="202">
        <f>F44+F45+F46+F47</f>
        <v>671846</v>
      </c>
      <c r="G43" s="87" t="e">
        <f t="shared" si="0"/>
        <v>#DIV/0!</v>
      </c>
    </row>
    <row r="44" spans="1:7" ht="30.2" customHeight="1">
      <c r="A44" s="122" t="s">
        <v>8</v>
      </c>
      <c r="B44" s="124">
        <v>180</v>
      </c>
      <c r="C44" s="203"/>
      <c r="D44" s="204">
        <v>2005606</v>
      </c>
      <c r="E44" s="203"/>
      <c r="F44" s="204">
        <v>645369</v>
      </c>
      <c r="G44" s="87" t="e">
        <f t="shared" si="0"/>
        <v>#DIV/0!</v>
      </c>
    </row>
    <row r="45" spans="1:7" ht="68.25" customHeight="1">
      <c r="A45" s="122" t="s">
        <v>9</v>
      </c>
      <c r="B45" s="124">
        <v>190</v>
      </c>
      <c r="C45" s="203"/>
      <c r="D45" s="204"/>
      <c r="E45" s="203"/>
      <c r="F45" s="204"/>
      <c r="G45" s="87" t="e">
        <f t="shared" si="0"/>
        <v>#DIV/0!</v>
      </c>
    </row>
    <row r="46" spans="1:7" ht="28.5" customHeight="1">
      <c r="A46" s="122" t="s">
        <v>10</v>
      </c>
      <c r="B46" s="124">
        <v>200</v>
      </c>
      <c r="C46" s="203"/>
      <c r="D46" s="204">
        <v>237447</v>
      </c>
      <c r="E46" s="203"/>
      <c r="F46" s="204">
        <f>25379+1098</f>
        <v>26477</v>
      </c>
      <c r="G46" s="87" t="e">
        <f t="shared" si="0"/>
        <v>#DIV/0!</v>
      </c>
    </row>
    <row r="47" spans="1:7" ht="28.5" customHeight="1">
      <c r="A47" s="122" t="s">
        <v>70</v>
      </c>
      <c r="B47" s="124">
        <v>210</v>
      </c>
      <c r="C47" s="203"/>
      <c r="D47" s="204"/>
      <c r="E47" s="203"/>
      <c r="F47" s="204"/>
      <c r="G47" s="87" t="e">
        <f t="shared" si="0"/>
        <v>#DIV/0!</v>
      </c>
    </row>
    <row r="48" spans="1:7" ht="42" customHeight="1">
      <c r="A48" s="122" t="s">
        <v>71</v>
      </c>
      <c r="B48" s="124">
        <v>220</v>
      </c>
      <c r="C48" s="202">
        <v>11203178</v>
      </c>
      <c r="D48" s="203"/>
      <c r="E48" s="202">
        <f>E36+E37-F43</f>
        <v>9370722</v>
      </c>
      <c r="F48" s="203"/>
      <c r="G48" s="87">
        <f t="shared" si="0"/>
        <v>0.83643426891905137</v>
      </c>
    </row>
    <row r="49" spans="1:10" ht="29.25" customHeight="1">
      <c r="A49" s="122" t="s">
        <v>72</v>
      </c>
      <c r="B49" s="124">
        <v>230</v>
      </c>
      <c r="C49" s="203"/>
      <c r="D49" s="204"/>
      <c r="E49" s="203"/>
      <c r="F49" s="204"/>
      <c r="G49" s="87" t="e">
        <f t="shared" si="0"/>
        <v>#DIV/0!</v>
      </c>
    </row>
    <row r="50" spans="1:10" ht="55.5" customHeight="1">
      <c r="A50" s="122" t="s">
        <v>349</v>
      </c>
      <c r="B50" s="124">
        <v>240</v>
      </c>
      <c r="C50" s="202">
        <v>11203178</v>
      </c>
      <c r="D50" s="204"/>
      <c r="E50" s="202">
        <f>E48+E49</f>
        <v>9370722</v>
      </c>
      <c r="F50" s="204"/>
      <c r="G50" s="87">
        <f t="shared" si="0"/>
        <v>0.83643426891905137</v>
      </c>
      <c r="H50" s="91"/>
    </row>
    <row r="51" spans="1:10" ht="29.25" customHeight="1">
      <c r="A51" s="122" t="s">
        <v>350</v>
      </c>
      <c r="B51" s="124">
        <v>250</v>
      </c>
      <c r="C51" s="205"/>
      <c r="D51" s="202">
        <v>1747815</v>
      </c>
      <c r="E51" s="205"/>
      <c r="F51" s="202">
        <f>налоги!D6</f>
        <v>1469110</v>
      </c>
      <c r="G51" s="87" t="e">
        <f t="shared" si="0"/>
        <v>#DIV/0!</v>
      </c>
    </row>
    <row r="52" spans="1:10" ht="32.25" customHeight="1">
      <c r="A52" s="122" t="s">
        <v>224</v>
      </c>
      <c r="B52" s="124">
        <v>260</v>
      </c>
      <c r="C52" s="205"/>
      <c r="D52" s="203">
        <v>0</v>
      </c>
      <c r="E52" s="205"/>
      <c r="F52" s="203">
        <v>0</v>
      </c>
      <c r="G52" s="87" t="e">
        <f t="shared" si="0"/>
        <v>#DIV/0!</v>
      </c>
    </row>
    <row r="53" spans="1:10" ht="33" customHeight="1">
      <c r="A53" s="122" t="s">
        <v>292</v>
      </c>
      <c r="B53" s="124">
        <v>270</v>
      </c>
      <c r="C53" s="203">
        <v>9455363</v>
      </c>
      <c r="D53" s="207"/>
      <c r="E53" s="203">
        <f>E50-F51-F52</f>
        <v>7901612</v>
      </c>
      <c r="F53" s="207"/>
      <c r="G53" s="87">
        <f t="shared" si="0"/>
        <v>0.83567516128148644</v>
      </c>
      <c r="H53" s="2">
        <f>E53/C53</f>
        <v>0.83567516128148644</v>
      </c>
    </row>
    <row r="54" spans="1:10" ht="20.25">
      <c r="A54" s="104"/>
      <c r="B54" s="104"/>
      <c r="C54" s="193"/>
      <c r="D54" s="193"/>
      <c r="E54" s="104"/>
      <c r="F54" s="104"/>
      <c r="G54" s="90"/>
      <c r="H54" s="1"/>
      <c r="I54" s="1"/>
      <c r="J54" s="1"/>
    </row>
    <row r="55" spans="1:10">
      <c r="A55" s="104"/>
      <c r="B55" s="104"/>
      <c r="C55" s="104"/>
      <c r="D55" s="104"/>
      <c r="E55" s="104"/>
      <c r="F55" s="104"/>
      <c r="G55" s="90"/>
      <c r="H55" s="1"/>
      <c r="I55" s="1"/>
      <c r="J55" s="1"/>
    </row>
    <row r="56" spans="1:10" ht="38.25" customHeight="1">
      <c r="A56" s="228" t="s">
        <v>293</v>
      </c>
      <c r="B56" s="229"/>
      <c r="C56" s="229"/>
      <c r="D56" s="229"/>
      <c r="E56" s="229"/>
      <c r="F56" s="229"/>
      <c r="G56" s="90"/>
      <c r="H56" s="1"/>
      <c r="I56" s="1"/>
      <c r="J56" s="1"/>
    </row>
    <row r="57" spans="1:10" ht="18.75">
      <c r="A57" s="220"/>
      <c r="B57" s="220"/>
      <c r="C57" s="220"/>
      <c r="D57" s="220"/>
      <c r="E57" s="220"/>
      <c r="F57" s="220"/>
      <c r="G57" s="90"/>
      <c r="H57" s="1"/>
      <c r="I57" s="1"/>
      <c r="J57" s="1"/>
    </row>
    <row r="58" spans="1:10" ht="77.25" customHeight="1">
      <c r="A58" s="125" t="s">
        <v>272</v>
      </c>
      <c r="B58" s="126" t="s">
        <v>294</v>
      </c>
      <c r="C58" s="221" t="s">
        <v>66</v>
      </c>
      <c r="D58" s="221"/>
      <c r="E58" s="221" t="s">
        <v>364</v>
      </c>
      <c r="F58" s="221"/>
    </row>
    <row r="59" spans="1:10">
      <c r="A59" s="135"/>
      <c r="B59" s="126"/>
      <c r="C59" s="222">
        <v>1</v>
      </c>
      <c r="D59" s="222"/>
      <c r="E59" s="222">
        <v>2</v>
      </c>
      <c r="F59" s="222"/>
    </row>
    <row r="60" spans="1:10" ht="42" customHeight="1">
      <c r="A60" s="135" t="s">
        <v>132</v>
      </c>
      <c r="B60" s="124">
        <v>280</v>
      </c>
      <c r="C60" s="218">
        <f>налоги!D6</f>
        <v>1469110</v>
      </c>
      <c r="D60" s="218"/>
      <c r="E60" s="218">
        <f>налоги!E6</f>
        <v>1501752</v>
      </c>
      <c r="F60" s="218"/>
    </row>
    <row r="61" spans="1:10" ht="27.75" customHeight="1">
      <c r="A61" s="135" t="s">
        <v>133</v>
      </c>
      <c r="B61" s="124">
        <v>290</v>
      </c>
      <c r="C61" s="218">
        <f>налоги!D7</f>
        <v>1618949</v>
      </c>
      <c r="D61" s="218"/>
      <c r="E61" s="218">
        <f>налоги!E7</f>
        <v>1618949</v>
      </c>
      <c r="F61" s="218"/>
    </row>
    <row r="62" spans="1:10" ht="42" customHeight="1">
      <c r="A62" s="135" t="s">
        <v>33</v>
      </c>
      <c r="B62" s="124">
        <v>291</v>
      </c>
      <c r="C62" s="218">
        <f>налоги!D8</f>
        <v>13430</v>
      </c>
      <c r="D62" s="218"/>
      <c r="E62" s="218">
        <f>налоги!E8</f>
        <v>13430</v>
      </c>
      <c r="F62" s="218"/>
    </row>
    <row r="63" spans="1:10" ht="54.75" customHeight="1">
      <c r="A63" s="135" t="s">
        <v>6</v>
      </c>
      <c r="B63" s="124">
        <v>300</v>
      </c>
      <c r="C63" s="218">
        <f>налоги!D9</f>
        <v>0</v>
      </c>
      <c r="D63" s="218"/>
      <c r="E63" s="218">
        <f>налоги!E9</f>
        <v>0</v>
      </c>
      <c r="F63" s="218"/>
    </row>
    <row r="64" spans="1:10" ht="28.5" customHeight="1">
      <c r="A64" s="135" t="s">
        <v>185</v>
      </c>
      <c r="B64" s="124">
        <v>310</v>
      </c>
      <c r="C64" s="218">
        <f>налоги!D10</f>
        <v>14940734</v>
      </c>
      <c r="D64" s="218"/>
      <c r="E64" s="218">
        <f>налоги!E10</f>
        <v>15031602</v>
      </c>
      <c r="F64" s="218"/>
    </row>
    <row r="65" spans="1:6" ht="25.5">
      <c r="A65" s="135" t="s">
        <v>186</v>
      </c>
      <c r="B65" s="124">
        <v>320</v>
      </c>
      <c r="C65" s="218">
        <f>налоги!D11</f>
        <v>91003605</v>
      </c>
      <c r="D65" s="218"/>
      <c r="E65" s="218">
        <f>налоги!E11</f>
        <v>74306802</v>
      </c>
      <c r="F65" s="218"/>
    </row>
    <row r="66" spans="1:6" ht="27" customHeight="1">
      <c r="A66" s="135" t="s">
        <v>218</v>
      </c>
      <c r="B66" s="124">
        <v>330</v>
      </c>
      <c r="C66" s="218">
        <f>налоги!D12</f>
        <v>0</v>
      </c>
      <c r="D66" s="218"/>
      <c r="E66" s="218">
        <f>налоги!E12</f>
        <v>0</v>
      </c>
      <c r="F66" s="218"/>
    </row>
    <row r="67" spans="1:6" ht="25.5">
      <c r="A67" s="135" t="s">
        <v>180</v>
      </c>
      <c r="B67" s="124">
        <v>340</v>
      </c>
      <c r="C67" s="218">
        <f>налоги!D13</f>
        <v>726912</v>
      </c>
      <c r="D67" s="218"/>
      <c r="E67" s="218">
        <f>налоги!E13</f>
        <v>579817</v>
      </c>
      <c r="F67" s="218"/>
    </row>
    <row r="68" spans="1:6" ht="25.5">
      <c r="A68" s="135" t="s">
        <v>197</v>
      </c>
      <c r="B68" s="124">
        <v>350</v>
      </c>
      <c r="C68" s="218">
        <f>налоги!D14</f>
        <v>445968</v>
      </c>
      <c r="D68" s="218"/>
      <c r="E68" s="218">
        <f>налоги!E14</f>
        <v>424000</v>
      </c>
      <c r="F68" s="218"/>
    </row>
    <row r="69" spans="1:6" ht="29.25" customHeight="1">
      <c r="A69" s="135" t="s">
        <v>198</v>
      </c>
      <c r="B69" s="124">
        <v>360</v>
      </c>
      <c r="C69" s="218">
        <f>налоги!D15</f>
        <v>390158</v>
      </c>
      <c r="D69" s="218"/>
      <c r="E69" s="218">
        <f>налоги!E15</f>
        <v>390158</v>
      </c>
      <c r="F69" s="218"/>
    </row>
    <row r="70" spans="1:6" ht="25.5">
      <c r="A70" s="135" t="s">
        <v>134</v>
      </c>
      <c r="B70" s="124">
        <v>370</v>
      </c>
      <c r="C70" s="218">
        <f>налоги!D16</f>
        <v>0</v>
      </c>
      <c r="D70" s="218"/>
      <c r="E70" s="218">
        <f>налоги!E16</f>
        <v>0</v>
      </c>
      <c r="F70" s="218"/>
    </row>
    <row r="71" spans="1:6" ht="25.5">
      <c r="A71" s="135" t="s">
        <v>237</v>
      </c>
      <c r="B71" s="124">
        <v>380</v>
      </c>
      <c r="C71" s="218"/>
      <c r="D71" s="218"/>
      <c r="E71" s="218"/>
      <c r="F71" s="218"/>
    </row>
    <row r="72" spans="1:6" ht="28.5" customHeight="1">
      <c r="A72" s="135" t="s">
        <v>189</v>
      </c>
      <c r="B72" s="124">
        <v>390</v>
      </c>
      <c r="C72" s="218">
        <v>0</v>
      </c>
      <c r="D72" s="218"/>
      <c r="E72" s="218">
        <f>налоги!E18</f>
        <v>0</v>
      </c>
      <c r="F72" s="218"/>
    </row>
    <row r="73" spans="1:6" ht="25.5">
      <c r="A73" s="135" t="s">
        <v>355</v>
      </c>
      <c r="B73" s="124">
        <v>400</v>
      </c>
      <c r="C73" s="218">
        <f>налоги!D17</f>
        <v>19605</v>
      </c>
      <c r="D73" s="218"/>
      <c r="E73" s="218">
        <f>налоги!E17</f>
        <v>19605</v>
      </c>
      <c r="F73" s="218"/>
    </row>
    <row r="74" spans="1:6" ht="43.5" customHeight="1">
      <c r="A74" s="135" t="s">
        <v>241</v>
      </c>
      <c r="B74" s="124">
        <v>410</v>
      </c>
      <c r="C74" s="218">
        <v>0</v>
      </c>
      <c r="D74" s="218"/>
      <c r="E74" s="218">
        <f>налоги!E18</f>
        <v>0</v>
      </c>
      <c r="F74" s="218"/>
    </row>
    <row r="75" spans="1:6" ht="45" customHeight="1">
      <c r="A75" s="135" t="s">
        <v>353</v>
      </c>
      <c r="B75" s="124">
        <v>420</v>
      </c>
      <c r="C75" s="218">
        <v>0</v>
      </c>
      <c r="D75" s="218"/>
      <c r="E75" s="218">
        <f>налоги!E19</f>
        <v>0</v>
      </c>
      <c r="F75" s="218"/>
    </row>
    <row r="76" spans="1:6" ht="107.45" customHeight="1">
      <c r="A76" s="135" t="s">
        <v>352</v>
      </c>
      <c r="B76" s="124">
        <v>430</v>
      </c>
      <c r="C76" s="218">
        <v>0</v>
      </c>
      <c r="D76" s="218"/>
      <c r="E76" s="218">
        <f>налоги!E20</f>
        <v>0</v>
      </c>
      <c r="F76" s="218"/>
    </row>
    <row r="77" spans="1:6" ht="60.75" customHeight="1">
      <c r="A77" s="135" t="s">
        <v>351</v>
      </c>
      <c r="B77" s="124">
        <v>440</v>
      </c>
      <c r="C77" s="218">
        <f>налоги!D23</f>
        <v>1631653</v>
      </c>
      <c r="D77" s="218"/>
      <c r="E77" s="218">
        <f>налоги!E23</f>
        <v>1631653</v>
      </c>
      <c r="F77" s="218"/>
    </row>
    <row r="78" spans="1:6" ht="25.5">
      <c r="A78" s="135" t="s">
        <v>179</v>
      </c>
      <c r="B78" s="124">
        <v>450</v>
      </c>
      <c r="C78" s="218"/>
      <c r="D78" s="218"/>
      <c r="E78" s="218">
        <f>налоги!E24</f>
        <v>0</v>
      </c>
      <c r="F78" s="218"/>
    </row>
    <row r="79" spans="1:6" ht="28.5" customHeight="1">
      <c r="A79" s="135" t="s">
        <v>178</v>
      </c>
      <c r="B79" s="124">
        <v>460</v>
      </c>
      <c r="C79" s="218">
        <f>налоги!D25</f>
        <v>0</v>
      </c>
      <c r="D79" s="218"/>
      <c r="E79" s="218">
        <f>налоги!E25</f>
        <v>0</v>
      </c>
      <c r="F79" s="218"/>
    </row>
    <row r="80" spans="1:6" ht="53.45" customHeight="1">
      <c r="A80" s="135" t="s">
        <v>316</v>
      </c>
      <c r="B80" s="124">
        <v>470</v>
      </c>
      <c r="C80" s="218">
        <f>налоги!D26</f>
        <v>0</v>
      </c>
      <c r="D80" s="218"/>
      <c r="E80" s="218">
        <f>налоги!E26</f>
        <v>0</v>
      </c>
      <c r="F80" s="218"/>
    </row>
    <row r="81" spans="1:10" ht="51">
      <c r="A81" s="136" t="s">
        <v>211</v>
      </c>
      <c r="B81" s="124">
        <v>480</v>
      </c>
      <c r="C81" s="219">
        <f>SUM(C60:D80)-C62</f>
        <v>112246694</v>
      </c>
      <c r="D81" s="219"/>
      <c r="E81" s="219">
        <f>SUM(E60:F80)-E62</f>
        <v>95504338</v>
      </c>
      <c r="F81" s="219"/>
      <c r="G81" s="91">
        <f>E81-C81</f>
        <v>-16742356</v>
      </c>
      <c r="H81" s="11"/>
    </row>
    <row r="82" spans="1:10">
      <c r="A82" s="104"/>
      <c r="B82" s="104"/>
      <c r="C82" s="127"/>
      <c r="D82" s="127" t="s">
        <v>232</v>
      </c>
      <c r="E82" s="104"/>
      <c r="F82" s="104"/>
    </row>
    <row r="83" spans="1:10" s="8" customFormat="1" ht="26.25">
      <c r="A83" s="128" t="s">
        <v>317</v>
      </c>
      <c r="B83" s="129"/>
      <c r="C83" s="129"/>
      <c r="D83" s="129"/>
      <c r="E83" s="130"/>
      <c r="F83" s="130"/>
      <c r="G83" s="92"/>
    </row>
    <row r="84" spans="1:10" s="8" customFormat="1" ht="26.25">
      <c r="A84" s="128" t="s">
        <v>318</v>
      </c>
      <c r="B84" s="129"/>
      <c r="C84" s="129"/>
      <c r="D84" s="129"/>
      <c r="E84" s="130"/>
      <c r="F84" s="130"/>
      <c r="G84" s="92"/>
    </row>
    <row r="85" spans="1:10">
      <c r="A85" s="131"/>
    </row>
    <row r="86" spans="1:10">
      <c r="C86" s="132" t="s">
        <v>232</v>
      </c>
      <c r="D86" s="132" t="s">
        <v>232</v>
      </c>
    </row>
    <row r="87" spans="1:10">
      <c r="C87" s="133" t="s">
        <v>232</v>
      </c>
      <c r="D87" s="133" t="s">
        <v>232</v>
      </c>
    </row>
    <row r="88" spans="1:10" ht="18">
      <c r="H88" s="9"/>
      <c r="I88" s="9"/>
      <c r="J88" s="9"/>
    </row>
    <row r="89" spans="1:10" ht="18">
      <c r="H89" s="9"/>
      <c r="I89" s="9"/>
      <c r="J89" s="9"/>
    </row>
    <row r="90" spans="1:10" ht="18">
      <c r="F90" s="134"/>
      <c r="H90" s="10"/>
      <c r="I90" s="9"/>
      <c r="J90" s="9"/>
    </row>
    <row r="91" spans="1:10" ht="18">
      <c r="H91" s="9"/>
      <c r="I91" s="9"/>
      <c r="J91" s="9"/>
    </row>
    <row r="92" spans="1:10" ht="18">
      <c r="H92" s="9"/>
      <c r="I92" s="9"/>
      <c r="J92" s="9"/>
    </row>
    <row r="93" spans="1:10" ht="18">
      <c r="H93" s="9"/>
      <c r="I93" s="9"/>
      <c r="J93" s="9"/>
    </row>
    <row r="94" spans="1:10" ht="18">
      <c r="H94" s="9"/>
      <c r="I94" s="9"/>
      <c r="J94" s="9"/>
    </row>
    <row r="95" spans="1:10" ht="18">
      <c r="H95" s="10"/>
      <c r="I95" s="9"/>
      <c r="J95" s="9"/>
    </row>
    <row r="96" spans="1:10" ht="18">
      <c r="H96" s="9"/>
      <c r="I96" s="9"/>
      <c r="J96" s="9"/>
    </row>
    <row r="97" spans="8:10" ht="18">
      <c r="H97" s="9"/>
      <c r="I97" s="9"/>
      <c r="J97" s="9"/>
    </row>
    <row r="98" spans="8:10" ht="18">
      <c r="H98" s="9"/>
      <c r="I98" s="9"/>
      <c r="J98" s="9"/>
    </row>
    <row r="99" spans="8:10" ht="18">
      <c r="H99" s="9"/>
      <c r="I99" s="9"/>
      <c r="J99" s="9"/>
    </row>
    <row r="100" spans="8:10" ht="18">
      <c r="H100" s="9"/>
      <c r="I100" s="9"/>
      <c r="J100" s="9"/>
    </row>
    <row r="101" spans="8:10" ht="18">
      <c r="H101" s="9"/>
      <c r="I101" s="9"/>
      <c r="J101" s="9"/>
    </row>
    <row r="102" spans="8:10" ht="18">
      <c r="H102" s="9"/>
      <c r="I102" s="9"/>
      <c r="J102" s="9"/>
    </row>
  </sheetData>
  <mergeCells count="73">
    <mergeCell ref="B1:E1"/>
    <mergeCell ref="A3:F3"/>
    <mergeCell ref="A4:F4"/>
    <mergeCell ref="A5:F5"/>
    <mergeCell ref="A6:F6"/>
    <mergeCell ref="A15:C15"/>
    <mergeCell ref="A16:C16"/>
    <mergeCell ref="A17:C17"/>
    <mergeCell ref="A18:C18"/>
    <mergeCell ref="A13:C13"/>
    <mergeCell ref="A14:C14"/>
    <mergeCell ref="A11:C11"/>
    <mergeCell ref="A12:C12"/>
    <mergeCell ref="A7:F7"/>
    <mergeCell ref="A9:C9"/>
    <mergeCell ref="A10:C10"/>
    <mergeCell ref="A19:C19"/>
    <mergeCell ref="A20:C20"/>
    <mergeCell ref="A24:A25"/>
    <mergeCell ref="B24:B25"/>
    <mergeCell ref="C60:D60"/>
    <mergeCell ref="A56:F56"/>
    <mergeCell ref="C24:D24"/>
    <mergeCell ref="E24:F24"/>
    <mergeCell ref="A21:C21"/>
    <mergeCell ref="C61:D61"/>
    <mergeCell ref="E61:F61"/>
    <mergeCell ref="A57:F57"/>
    <mergeCell ref="C58:D58"/>
    <mergeCell ref="E58:F58"/>
    <mergeCell ref="C59:D59"/>
    <mergeCell ref="E59:F59"/>
    <mergeCell ref="E60:F60"/>
    <mergeCell ref="C64:D64"/>
    <mergeCell ref="E64:F64"/>
    <mergeCell ref="C65:D65"/>
    <mergeCell ref="E65:F65"/>
    <mergeCell ref="C62:D62"/>
    <mergeCell ref="E62:F62"/>
    <mergeCell ref="C63:D63"/>
    <mergeCell ref="E63:F63"/>
    <mergeCell ref="C68:D68"/>
    <mergeCell ref="E68:F68"/>
    <mergeCell ref="C69:D69"/>
    <mergeCell ref="E69:F69"/>
    <mergeCell ref="C66:D66"/>
    <mergeCell ref="E66:F66"/>
    <mergeCell ref="C67:D67"/>
    <mergeCell ref="E67:F67"/>
    <mergeCell ref="C72:D72"/>
    <mergeCell ref="E72:F72"/>
    <mergeCell ref="C73:D73"/>
    <mergeCell ref="E73:F73"/>
    <mergeCell ref="C70:D70"/>
    <mergeCell ref="E70:F70"/>
    <mergeCell ref="C71:D71"/>
    <mergeCell ref="E71:F71"/>
    <mergeCell ref="C76:D76"/>
    <mergeCell ref="E76:F76"/>
    <mergeCell ref="C74:D74"/>
    <mergeCell ref="E74:F74"/>
    <mergeCell ref="C75:D75"/>
    <mergeCell ref="E75:F75"/>
    <mergeCell ref="E77:F77"/>
    <mergeCell ref="C77:D77"/>
    <mergeCell ref="C80:D80"/>
    <mergeCell ref="E80:F80"/>
    <mergeCell ref="C81:D81"/>
    <mergeCell ref="E81:F81"/>
    <mergeCell ref="C78:D78"/>
    <mergeCell ref="E78:F78"/>
    <mergeCell ref="C79:D79"/>
    <mergeCell ref="E79:F79"/>
  </mergeCells>
  <phoneticPr fontId="25" type="noConversion"/>
  <printOptions horizontalCentered="1"/>
  <pageMargins left="0.19685039370078741" right="0.19685039370078741" top="0.43307086614173229" bottom="0.19685039370078741" header="0.19685039370078741" footer="0.35433070866141736"/>
  <pageSetup paperSize="9" scale="60" orientation="portrait" blackAndWhite="1" r:id="rId1"/>
  <headerFooter alignWithMargins="0"/>
  <rowBreaks count="2" manualBreakCount="2">
    <brk id="23" max="5" man="1"/>
    <brk id="53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J64"/>
  <sheetViews>
    <sheetView showZeros="0" view="pageBreakPreview" topLeftCell="A43" zoomScale="75" zoomScaleNormal="75" workbookViewId="0">
      <selection activeCell="G79" sqref="G79"/>
    </sheetView>
  </sheetViews>
  <sheetFormatPr defaultRowHeight="15"/>
  <cols>
    <col min="1" max="1" width="63.7109375" style="132" customWidth="1"/>
    <col min="2" max="2" width="9.7109375" style="132" customWidth="1"/>
    <col min="3" max="3" width="18.140625" style="132" customWidth="1"/>
    <col min="4" max="4" width="17" style="132" customWidth="1"/>
    <col min="5" max="5" width="22.42578125" style="132" customWidth="1"/>
    <col min="6" max="6" width="19.28515625" style="132" customWidth="1"/>
    <col min="7" max="7" width="29" style="141" customWidth="1"/>
    <col min="8" max="8" width="23.85546875" style="2" customWidth="1"/>
    <col min="9" max="9" width="21.5703125" style="2" customWidth="1"/>
    <col min="10" max="10" width="23.85546875" style="2" customWidth="1"/>
    <col min="11" max="13" width="9.140625" style="2"/>
    <col min="14" max="14" width="9.42578125" style="2" bestFit="1" customWidth="1"/>
    <col min="15" max="16384" width="9.140625" style="2"/>
  </cols>
  <sheetData>
    <row r="1" spans="1:10" ht="93.75" customHeight="1">
      <c r="A1" s="104"/>
      <c r="B1" s="234" t="s">
        <v>285</v>
      </c>
      <c r="C1" s="234"/>
      <c r="D1" s="234"/>
      <c r="E1" s="234"/>
      <c r="F1" s="106"/>
      <c r="G1" s="140"/>
      <c r="H1" s="1"/>
      <c r="I1" s="1"/>
      <c r="J1" s="1"/>
    </row>
    <row r="2" spans="1:10">
      <c r="A2" s="104"/>
      <c r="B2" s="104"/>
      <c r="C2" s="104"/>
      <c r="D2" s="104"/>
      <c r="E2" s="104"/>
      <c r="F2" s="104"/>
      <c r="G2" s="140"/>
      <c r="H2" s="1"/>
      <c r="I2" s="1"/>
      <c r="J2" s="1"/>
    </row>
    <row r="3" spans="1:10" ht="19.5" customHeight="1">
      <c r="A3" s="235" t="s">
        <v>286</v>
      </c>
      <c r="B3" s="235"/>
      <c r="C3" s="235"/>
      <c r="D3" s="235"/>
      <c r="E3" s="235"/>
      <c r="F3" s="235"/>
      <c r="G3" s="140"/>
      <c r="H3" s="1"/>
      <c r="I3" s="1"/>
      <c r="J3" s="1"/>
    </row>
    <row r="4" spans="1:10" ht="28.5" customHeight="1">
      <c r="A4" s="236" t="s">
        <v>287</v>
      </c>
      <c r="B4" s="235"/>
      <c r="C4" s="235"/>
      <c r="D4" s="235"/>
      <c r="E4" s="235"/>
      <c r="F4" s="235"/>
      <c r="G4" s="140"/>
      <c r="H4" s="1"/>
      <c r="I4" s="1"/>
      <c r="J4" s="1"/>
    </row>
    <row r="5" spans="1:10" ht="44.45" customHeight="1">
      <c r="A5" s="237"/>
      <c r="B5" s="237"/>
      <c r="C5" s="237"/>
      <c r="D5" s="237"/>
      <c r="E5" s="237"/>
      <c r="F5" s="237"/>
      <c r="G5" s="140"/>
      <c r="H5" s="1"/>
      <c r="I5" s="1"/>
      <c r="J5" s="1"/>
    </row>
    <row r="6" spans="1:10" ht="19.5" customHeight="1">
      <c r="A6" s="233" t="str">
        <f>Баланс!B5</f>
        <v>2026 йил 1 июль</v>
      </c>
      <c r="B6" s="233"/>
      <c r="C6" s="233"/>
      <c r="D6" s="233"/>
      <c r="E6" s="233"/>
      <c r="F6" s="233"/>
      <c r="G6" s="140"/>
      <c r="H6" s="1"/>
      <c r="I6" s="1"/>
      <c r="J6" s="1"/>
    </row>
    <row r="7" spans="1:10" ht="19.5" customHeight="1">
      <c r="A7" s="233" t="str">
        <f>Баланс!B6</f>
        <v>на  1 июля 2026 года</v>
      </c>
      <c r="B7" s="233"/>
      <c r="C7" s="233"/>
      <c r="D7" s="233"/>
      <c r="E7" s="233"/>
      <c r="F7" s="233"/>
      <c r="G7" s="140"/>
      <c r="H7" s="1"/>
      <c r="I7" s="1"/>
      <c r="J7" s="1"/>
    </row>
    <row r="8" spans="1:10" ht="19.5" customHeight="1">
      <c r="A8" s="104"/>
      <c r="B8" s="107"/>
      <c r="C8" s="107"/>
      <c r="D8" s="107"/>
      <c r="E8" s="107"/>
      <c r="F8" s="104"/>
      <c r="G8" s="140"/>
      <c r="H8" s="1"/>
      <c r="I8" s="1"/>
      <c r="J8" s="1"/>
    </row>
    <row r="9" spans="1:10" ht="39.200000000000003" customHeight="1">
      <c r="A9" s="223" t="s">
        <v>370</v>
      </c>
      <c r="B9" s="223"/>
      <c r="C9" s="223"/>
      <c r="D9" s="107"/>
      <c r="E9" s="107"/>
      <c r="F9" s="108" t="s">
        <v>84</v>
      </c>
      <c r="G9" s="140"/>
      <c r="H9" s="1"/>
      <c r="I9" s="1"/>
      <c r="J9" s="1"/>
    </row>
    <row r="10" spans="1:10" ht="49.7" customHeight="1">
      <c r="A10" s="223" t="s">
        <v>45</v>
      </c>
      <c r="B10" s="223"/>
      <c r="C10" s="223"/>
      <c r="D10" s="107"/>
      <c r="E10" s="109" t="s">
        <v>190</v>
      </c>
      <c r="F10" s="110"/>
      <c r="G10" s="140"/>
      <c r="H10" s="1"/>
      <c r="I10" s="1"/>
      <c r="J10" s="1"/>
    </row>
    <row r="11" spans="1:10" ht="42.75" customHeight="1">
      <c r="A11" s="232" t="s">
        <v>174</v>
      </c>
      <c r="B11" s="232"/>
      <c r="C11" s="232"/>
      <c r="D11" s="107"/>
      <c r="E11" s="109" t="s">
        <v>74</v>
      </c>
      <c r="F11" s="111" t="s">
        <v>231</v>
      </c>
      <c r="G11" s="140"/>
      <c r="H11" s="1"/>
      <c r="I11" s="1"/>
      <c r="J11" s="1"/>
    </row>
    <row r="12" spans="1:10" ht="25.5" customHeight="1">
      <c r="A12" s="223" t="s">
        <v>40</v>
      </c>
      <c r="B12" s="223"/>
      <c r="C12" s="223"/>
      <c r="D12" s="107"/>
      <c r="E12" s="109" t="s">
        <v>75</v>
      </c>
      <c r="F12" s="111">
        <v>18141</v>
      </c>
      <c r="G12" s="140"/>
      <c r="H12" s="1"/>
      <c r="I12" s="1"/>
      <c r="J12" s="1"/>
    </row>
    <row r="13" spans="1:10" ht="24.75" customHeight="1">
      <c r="A13" s="223"/>
      <c r="B13" s="223"/>
      <c r="C13" s="223"/>
      <c r="D13" s="107"/>
      <c r="E13" s="109" t="s">
        <v>76</v>
      </c>
      <c r="F13" s="111">
        <v>1151</v>
      </c>
      <c r="G13" s="140"/>
      <c r="H13" s="1"/>
      <c r="I13" s="1"/>
      <c r="J13" s="1"/>
    </row>
    <row r="14" spans="1:10" ht="24.75" customHeight="1">
      <c r="A14" s="223" t="s">
        <v>360</v>
      </c>
      <c r="B14" s="223"/>
      <c r="C14" s="223"/>
      <c r="D14" s="107"/>
      <c r="E14" s="109" t="s">
        <v>77</v>
      </c>
      <c r="F14" s="111">
        <v>144</v>
      </c>
      <c r="G14" s="140"/>
      <c r="H14" s="1"/>
      <c r="I14" s="1"/>
      <c r="J14" s="1"/>
    </row>
    <row r="15" spans="1:10" ht="24.75" customHeight="1">
      <c r="A15" s="223"/>
      <c r="B15" s="223"/>
      <c r="C15" s="223"/>
      <c r="D15" s="104"/>
      <c r="E15" s="105" t="s">
        <v>78</v>
      </c>
      <c r="F15" s="111">
        <v>8254</v>
      </c>
      <c r="G15" s="140"/>
      <c r="H15" s="1"/>
      <c r="I15" s="1"/>
      <c r="J15" s="1"/>
    </row>
    <row r="16" spans="1:10" ht="24" customHeight="1">
      <c r="A16" s="223" t="s">
        <v>41</v>
      </c>
      <c r="B16" s="223"/>
      <c r="C16" s="223"/>
      <c r="D16" s="104"/>
      <c r="E16" s="105" t="s">
        <v>79</v>
      </c>
      <c r="F16" s="111">
        <v>200468069</v>
      </c>
      <c r="G16" s="140"/>
      <c r="H16" s="1"/>
      <c r="I16" s="1"/>
      <c r="J16" s="1"/>
    </row>
    <row r="17" spans="1:10" ht="24.75" customHeight="1">
      <c r="A17" s="223"/>
      <c r="B17" s="223"/>
      <c r="C17" s="223"/>
      <c r="D17" s="104"/>
      <c r="E17" s="105" t="s">
        <v>80</v>
      </c>
      <c r="F17" s="112">
        <v>1727424</v>
      </c>
      <c r="G17" s="140"/>
      <c r="H17" s="1"/>
      <c r="I17" s="1"/>
      <c r="J17" s="1"/>
    </row>
    <row r="18" spans="1:10" ht="38.25" customHeight="1">
      <c r="A18" s="223" t="s">
        <v>270</v>
      </c>
      <c r="B18" s="223"/>
      <c r="C18" s="223"/>
      <c r="D18" s="104"/>
      <c r="E18" s="105" t="s">
        <v>81</v>
      </c>
      <c r="F18" s="113"/>
      <c r="G18" s="140"/>
      <c r="H18" s="1"/>
      <c r="I18" s="1"/>
      <c r="J18" s="1"/>
    </row>
    <row r="19" spans="1:10" ht="38.25" customHeight="1">
      <c r="A19" s="223" t="s">
        <v>279</v>
      </c>
      <c r="B19" s="223"/>
      <c r="C19" s="223"/>
      <c r="D19" s="104"/>
      <c r="E19" s="105" t="s">
        <v>269</v>
      </c>
      <c r="F19" s="113"/>
      <c r="G19" s="140"/>
      <c r="H19" s="1"/>
      <c r="I19" s="1"/>
      <c r="J19" s="1"/>
    </row>
    <row r="20" spans="1:10" ht="49.7" customHeight="1">
      <c r="A20" s="223" t="s">
        <v>271</v>
      </c>
      <c r="B20" s="223"/>
      <c r="C20" s="223"/>
      <c r="D20" s="104"/>
      <c r="E20" s="105" t="s">
        <v>83</v>
      </c>
      <c r="F20" s="114" t="str">
        <f>Баланс!D19</f>
        <v>01.07.2026 г</v>
      </c>
      <c r="G20" s="140"/>
      <c r="H20" s="1"/>
      <c r="I20" s="1"/>
      <c r="J20" s="1"/>
    </row>
    <row r="21" spans="1:10" ht="15" customHeight="1">
      <c r="A21" s="223"/>
      <c r="B21" s="223"/>
      <c r="C21" s="223"/>
      <c r="D21" s="104"/>
      <c r="E21" s="115"/>
      <c r="F21" s="116"/>
      <c r="G21" s="140"/>
      <c r="H21" s="1"/>
      <c r="I21" s="1"/>
      <c r="J21" s="1"/>
    </row>
    <row r="22" spans="1:10" ht="15" customHeight="1">
      <c r="A22" s="117"/>
      <c r="B22" s="104"/>
      <c r="C22" s="104"/>
      <c r="D22" s="104"/>
      <c r="E22" s="115"/>
      <c r="F22" s="116"/>
      <c r="G22" s="140"/>
      <c r="H22" s="1"/>
      <c r="I22" s="1"/>
      <c r="J22" s="1"/>
    </row>
    <row r="23" spans="1:10" ht="15" customHeight="1">
      <c r="A23" s="104"/>
      <c r="B23" s="104"/>
      <c r="C23" s="104"/>
      <c r="D23" s="104"/>
      <c r="E23" s="104"/>
      <c r="F23" s="104"/>
      <c r="G23" s="140"/>
      <c r="H23" s="1"/>
      <c r="I23" s="1"/>
      <c r="J23" s="1"/>
    </row>
    <row r="24" spans="1:10" ht="39.75" customHeight="1">
      <c r="A24" s="224" t="s">
        <v>272</v>
      </c>
      <c r="B24" s="226" t="s">
        <v>273</v>
      </c>
      <c r="C24" s="230" t="s">
        <v>62</v>
      </c>
      <c r="D24" s="231"/>
      <c r="E24" s="230" t="s">
        <v>63</v>
      </c>
      <c r="F24" s="231"/>
    </row>
    <row r="25" spans="1:10" ht="51.75" customHeight="1">
      <c r="A25" s="225"/>
      <c r="B25" s="227"/>
      <c r="C25" s="118" t="s">
        <v>64</v>
      </c>
      <c r="D25" s="118" t="s">
        <v>65</v>
      </c>
      <c r="E25" s="118" t="s">
        <v>64</v>
      </c>
      <c r="F25" s="118" t="s">
        <v>65</v>
      </c>
    </row>
    <row r="26" spans="1:10" ht="12.75" customHeight="1">
      <c r="A26" s="119">
        <v>1</v>
      </c>
      <c r="B26" s="120">
        <v>2</v>
      </c>
      <c r="C26" s="121">
        <v>3</v>
      </c>
      <c r="D26" s="121">
        <v>4</v>
      </c>
      <c r="E26" s="121">
        <v>5</v>
      </c>
      <c r="F26" s="121">
        <v>6</v>
      </c>
    </row>
    <row r="27" spans="1:10" ht="39">
      <c r="A27" s="122" t="s">
        <v>53</v>
      </c>
      <c r="B27" s="94" t="s">
        <v>249</v>
      </c>
      <c r="C27" s="95">
        <f>C30+D29+D28</f>
        <v>224326091</v>
      </c>
      <c r="D27" s="123"/>
      <c r="E27" s="95">
        <v>226439476</v>
      </c>
      <c r="F27" s="123"/>
      <c r="G27" s="142">
        <f>E27/C27</f>
        <v>1.0094210396596266</v>
      </c>
    </row>
    <row r="28" spans="1:10" ht="18">
      <c r="A28" s="137" t="s">
        <v>368</v>
      </c>
      <c r="B28" s="94"/>
      <c r="C28" s="95"/>
      <c r="D28" s="96">
        <v>24034938</v>
      </c>
      <c r="E28" s="95"/>
      <c r="F28" s="96">
        <v>24261372</v>
      </c>
      <c r="G28" s="142" t="e">
        <f t="shared" ref="G28:G56" si="0">E28/C28</f>
        <v>#DIV/0!</v>
      </c>
      <c r="H28" s="7">
        <v>46929492398.365593</v>
      </c>
    </row>
    <row r="29" spans="1:10" ht="18">
      <c r="A29" s="137" t="s">
        <v>369</v>
      </c>
      <c r="B29" s="94"/>
      <c r="C29" s="95"/>
      <c r="D29" s="96">
        <v>96049731</v>
      </c>
      <c r="E29" s="95"/>
      <c r="F29" s="96">
        <v>91002771</v>
      </c>
      <c r="G29" s="142" t="e">
        <f t="shared" si="0"/>
        <v>#DIV/0!</v>
      </c>
      <c r="H29" s="7">
        <v>114768170820</v>
      </c>
    </row>
    <row r="30" spans="1:10" ht="39">
      <c r="A30" s="122" t="s">
        <v>53</v>
      </c>
      <c r="B30" s="94" t="s">
        <v>249</v>
      </c>
      <c r="C30" s="95">
        <f>Фин_рез!C27</f>
        <v>104241422</v>
      </c>
      <c r="D30" s="95">
        <f>Фин_рез!D27</f>
        <v>0</v>
      </c>
      <c r="E30" s="95">
        <f>Фин_рез!E27</f>
        <v>111175332</v>
      </c>
      <c r="F30" s="95">
        <f>Фин_рез!F27</f>
        <v>0</v>
      </c>
      <c r="G30" s="142">
        <f t="shared" si="0"/>
        <v>1.0665177994214239</v>
      </c>
    </row>
    <row r="31" spans="1:10" ht="39">
      <c r="A31" s="122" t="s">
        <v>327</v>
      </c>
      <c r="B31" s="94" t="s">
        <v>250</v>
      </c>
      <c r="C31" s="95">
        <f>Фин_рез!C28</f>
        <v>0</v>
      </c>
      <c r="D31" s="95">
        <f>Фин_рез!D28</f>
        <v>84021482</v>
      </c>
      <c r="E31" s="95">
        <f>Фин_рез!E28</f>
        <v>0</v>
      </c>
      <c r="F31" s="95">
        <f>Фин_рез!F28</f>
        <v>94399654</v>
      </c>
      <c r="G31" s="142" t="e">
        <f t="shared" si="0"/>
        <v>#DIV/0!</v>
      </c>
    </row>
    <row r="32" spans="1:10" ht="54.75" customHeight="1">
      <c r="A32" s="122" t="s">
        <v>328</v>
      </c>
      <c r="B32" s="94" t="s">
        <v>251</v>
      </c>
      <c r="C32" s="95">
        <f>Фин_рез!C29</f>
        <v>20219940</v>
      </c>
      <c r="D32" s="95">
        <f>Фин_рез!D29</f>
        <v>0</v>
      </c>
      <c r="E32" s="95">
        <f>Фин_рез!E29</f>
        <v>16775678</v>
      </c>
      <c r="F32" s="95">
        <f>Фин_рез!F29</f>
        <v>0</v>
      </c>
      <c r="G32" s="142">
        <f t="shared" si="0"/>
        <v>0.82966012757703533</v>
      </c>
    </row>
    <row r="33" spans="1:7" ht="30.75" customHeight="1">
      <c r="A33" s="122" t="s">
        <v>329</v>
      </c>
      <c r="B33" s="94" t="s">
        <v>252</v>
      </c>
      <c r="C33" s="95">
        <f>Фин_рез!C30</f>
        <v>0</v>
      </c>
      <c r="D33" s="95">
        <f>Фин_рез!D30</f>
        <v>7877221</v>
      </c>
      <c r="E33" s="95">
        <f>Фин_рез!E30</f>
        <v>0</v>
      </c>
      <c r="F33" s="95">
        <f>Фин_рез!F30</f>
        <v>7746568</v>
      </c>
      <c r="G33" s="142" t="e">
        <f t="shared" si="0"/>
        <v>#DIV/0!</v>
      </c>
    </row>
    <row r="34" spans="1:7" ht="31.7" customHeight="1">
      <c r="A34" s="122" t="s">
        <v>330</v>
      </c>
      <c r="B34" s="94" t="s">
        <v>253</v>
      </c>
      <c r="C34" s="95">
        <f>Фин_рез!C31</f>
        <v>0</v>
      </c>
      <c r="D34" s="95">
        <f>Фин_рез!D31</f>
        <v>551811</v>
      </c>
      <c r="E34" s="95">
        <f>Фин_рез!E31</f>
        <v>0</v>
      </c>
      <c r="F34" s="95">
        <f>Фин_рез!F31</f>
        <v>541628</v>
      </c>
      <c r="G34" s="142" t="e">
        <f t="shared" si="0"/>
        <v>#DIV/0!</v>
      </c>
    </row>
    <row r="35" spans="1:7" ht="32.25" customHeight="1">
      <c r="A35" s="122" t="s">
        <v>331</v>
      </c>
      <c r="B35" s="94" t="s">
        <v>254</v>
      </c>
      <c r="C35" s="95">
        <f>Фин_рез!C32</f>
        <v>0</v>
      </c>
      <c r="D35" s="95">
        <f>Фин_рез!D32</f>
        <v>2040599</v>
      </c>
      <c r="E35" s="95">
        <f>Фин_рез!E32</f>
        <v>0</v>
      </c>
      <c r="F35" s="95">
        <f>Фин_рез!F32</f>
        <v>2193688</v>
      </c>
      <c r="G35" s="142" t="e">
        <f t="shared" si="0"/>
        <v>#DIV/0!</v>
      </c>
    </row>
    <row r="36" spans="1:7" ht="30.2" customHeight="1">
      <c r="A36" s="122" t="s">
        <v>332</v>
      </c>
      <c r="B36" s="94" t="s">
        <v>255</v>
      </c>
      <c r="C36" s="95">
        <f>Фин_рез!C33</f>
        <v>0</v>
      </c>
      <c r="D36" s="95">
        <f>Фин_рез!D33</f>
        <v>5284811</v>
      </c>
      <c r="E36" s="95">
        <f>Фин_рез!E33</f>
        <v>0</v>
      </c>
      <c r="F36" s="95">
        <f>Фин_рез!F33</f>
        <v>5011252</v>
      </c>
      <c r="G36" s="142" t="e">
        <f t="shared" si="0"/>
        <v>#DIV/0!</v>
      </c>
    </row>
    <row r="37" spans="1:7" ht="57.2" customHeight="1">
      <c r="A37" s="122" t="s">
        <v>333</v>
      </c>
      <c r="B37" s="94" t="s">
        <v>256</v>
      </c>
      <c r="C37" s="95">
        <f>Фин_рез!C34</f>
        <v>0</v>
      </c>
      <c r="D37" s="95">
        <f>Фин_рез!D34</f>
        <v>0</v>
      </c>
      <c r="E37" s="95">
        <f>Фин_рез!E34</f>
        <v>0</v>
      </c>
      <c r="F37" s="95">
        <f>Фин_рез!F34</f>
        <v>0</v>
      </c>
      <c r="G37" s="142" t="e">
        <f t="shared" si="0"/>
        <v>#DIV/0!</v>
      </c>
    </row>
    <row r="38" spans="1:7" ht="26.25">
      <c r="A38" s="122" t="s">
        <v>334</v>
      </c>
      <c r="B38" s="94" t="s">
        <v>257</v>
      </c>
      <c r="C38" s="95">
        <f>Фин_рез!C35</f>
        <v>1035374</v>
      </c>
      <c r="D38" s="95">
        <f>Фин_рез!D35</f>
        <v>0</v>
      </c>
      <c r="E38" s="95">
        <f>Фин_рез!E35</f>
        <v>832167</v>
      </c>
      <c r="F38" s="95">
        <f>Фин_рез!F35</f>
        <v>0</v>
      </c>
      <c r="G38" s="142">
        <f t="shared" si="0"/>
        <v>0.80373565494207888</v>
      </c>
    </row>
    <row r="39" spans="1:7" ht="30.2" customHeight="1">
      <c r="A39" s="122" t="s">
        <v>73</v>
      </c>
      <c r="B39" s="124">
        <v>100</v>
      </c>
      <c r="C39" s="95">
        <f>Фин_рез!C36</f>
        <v>13378093</v>
      </c>
      <c r="D39" s="95">
        <f>Фин_рез!D36</f>
        <v>0</v>
      </c>
      <c r="E39" s="95">
        <f>Фин_рез!E36</f>
        <v>9861277</v>
      </c>
      <c r="F39" s="95">
        <f>Фин_рез!F36</f>
        <v>0</v>
      </c>
      <c r="G39" s="142">
        <f t="shared" si="0"/>
        <v>0.73712127730013532</v>
      </c>
    </row>
    <row r="40" spans="1:7" ht="54.75" customHeight="1">
      <c r="A40" s="122" t="s">
        <v>309</v>
      </c>
      <c r="B40" s="124">
        <v>110</v>
      </c>
      <c r="C40" s="95">
        <f>Фин_рез!C37</f>
        <v>68138</v>
      </c>
      <c r="D40" s="95">
        <f>Фин_рез!D37</f>
        <v>0</v>
      </c>
      <c r="E40" s="95">
        <f>Фин_рез!E37</f>
        <v>181291</v>
      </c>
      <c r="F40" s="95">
        <f>Фин_рез!F37</f>
        <v>0</v>
      </c>
      <c r="G40" s="142">
        <f t="shared" si="0"/>
        <v>2.6606445742463825</v>
      </c>
    </row>
    <row r="41" spans="1:7" ht="28.5" customHeight="1">
      <c r="A41" s="122" t="s">
        <v>125</v>
      </c>
      <c r="B41" s="124">
        <v>120</v>
      </c>
      <c r="C41" s="95">
        <f>Фин_рез!C38</f>
        <v>0</v>
      </c>
      <c r="D41" s="95">
        <f>Фин_рез!D38</f>
        <v>0</v>
      </c>
      <c r="E41" s="95">
        <f>Фин_рез!E38</f>
        <v>0</v>
      </c>
      <c r="F41" s="95">
        <f>Фин_рез!F38</f>
        <v>0</v>
      </c>
      <c r="G41" s="142" t="e">
        <f t="shared" si="0"/>
        <v>#DIV/0!</v>
      </c>
    </row>
    <row r="42" spans="1:7" ht="30.75" customHeight="1">
      <c r="A42" s="122" t="s">
        <v>126</v>
      </c>
      <c r="B42" s="124">
        <v>130</v>
      </c>
      <c r="C42" s="95">
        <f>Фин_рез!C39</f>
        <v>0</v>
      </c>
      <c r="D42" s="95">
        <f>Фин_рез!D39</f>
        <v>0</v>
      </c>
      <c r="E42" s="95">
        <f>Фин_рез!E39</f>
        <v>176102</v>
      </c>
      <c r="F42" s="95">
        <f>Фин_рез!F39</f>
        <v>0</v>
      </c>
      <c r="G42" s="142" t="e">
        <f t="shared" si="0"/>
        <v>#DIV/0!</v>
      </c>
    </row>
    <row r="43" spans="1:7" ht="54" customHeight="1">
      <c r="A43" s="122" t="s">
        <v>282</v>
      </c>
      <c r="B43" s="124">
        <v>140</v>
      </c>
      <c r="C43" s="95">
        <f>Фин_рез!C40</f>
        <v>0</v>
      </c>
      <c r="D43" s="95">
        <f>Фин_рез!D40</f>
        <v>0</v>
      </c>
      <c r="E43" s="95">
        <f>Фин_рез!E40</f>
        <v>0</v>
      </c>
      <c r="F43" s="95">
        <f>Фин_рез!F40</f>
        <v>0</v>
      </c>
      <c r="G43" s="142" t="e">
        <f t="shared" si="0"/>
        <v>#DIV/0!</v>
      </c>
    </row>
    <row r="44" spans="1:7" ht="32.25" customHeight="1">
      <c r="A44" s="122" t="s">
        <v>246</v>
      </c>
      <c r="B44" s="124">
        <v>150</v>
      </c>
      <c r="C44" s="95">
        <f>Фин_рез!C41</f>
        <v>68138</v>
      </c>
      <c r="D44" s="95">
        <f>Фин_рез!D41</f>
        <v>0</v>
      </c>
      <c r="E44" s="95">
        <f>Фин_рез!E41</f>
        <v>5189</v>
      </c>
      <c r="F44" s="95">
        <f>Фин_рез!F41</f>
        <v>0</v>
      </c>
      <c r="G44" s="142">
        <f t="shared" si="0"/>
        <v>7.6154275147494788E-2</v>
      </c>
    </row>
    <row r="45" spans="1:7" ht="29.25" customHeight="1">
      <c r="A45" s="122" t="s">
        <v>247</v>
      </c>
      <c r="B45" s="124">
        <v>160</v>
      </c>
      <c r="C45" s="95">
        <f>Фин_рез!C42</f>
        <v>0</v>
      </c>
      <c r="D45" s="95">
        <f>Фин_рез!D42</f>
        <v>0</v>
      </c>
      <c r="E45" s="95">
        <f>Фин_рез!E42</f>
        <v>0</v>
      </c>
      <c r="F45" s="95">
        <f>Фин_рез!F42</f>
        <v>0</v>
      </c>
      <c r="G45" s="142" t="e">
        <f t="shared" si="0"/>
        <v>#DIV/0!</v>
      </c>
    </row>
    <row r="46" spans="1:7" ht="57.2" customHeight="1">
      <c r="A46" s="122" t="s">
        <v>248</v>
      </c>
      <c r="B46" s="124">
        <v>170</v>
      </c>
      <c r="C46" s="95">
        <f>Фин_рез!C43</f>
        <v>0</v>
      </c>
      <c r="D46" s="95">
        <f>Фин_рез!D43</f>
        <v>2243053</v>
      </c>
      <c r="E46" s="95">
        <f>Фин_рез!E43</f>
        <v>0</v>
      </c>
      <c r="F46" s="95">
        <f>Фин_рез!F43</f>
        <v>671846</v>
      </c>
      <c r="G46" s="142" t="e">
        <f t="shared" si="0"/>
        <v>#DIV/0!</v>
      </c>
    </row>
    <row r="47" spans="1:7" ht="30.2" customHeight="1">
      <c r="A47" s="122" t="s">
        <v>8</v>
      </c>
      <c r="B47" s="124">
        <v>180</v>
      </c>
      <c r="C47" s="95">
        <f>Фин_рез!C44</f>
        <v>0</v>
      </c>
      <c r="D47" s="95">
        <f>Фин_рез!D44</f>
        <v>2005606</v>
      </c>
      <c r="E47" s="95">
        <f>Фин_рез!E44</f>
        <v>0</v>
      </c>
      <c r="F47" s="95">
        <f>Фин_рез!F44</f>
        <v>645369</v>
      </c>
      <c r="G47" s="142" t="e">
        <f t="shared" si="0"/>
        <v>#DIV/0!</v>
      </c>
    </row>
    <row r="48" spans="1:7" ht="68.25" customHeight="1">
      <c r="A48" s="122" t="s">
        <v>9</v>
      </c>
      <c r="B48" s="124">
        <v>190</v>
      </c>
      <c r="C48" s="95">
        <f>Фин_рез!C45</f>
        <v>0</v>
      </c>
      <c r="D48" s="95">
        <f>Фин_рез!D45</f>
        <v>0</v>
      </c>
      <c r="E48" s="95">
        <f>Фин_рез!E45</f>
        <v>0</v>
      </c>
      <c r="F48" s="95">
        <f>Фин_рез!F45</f>
        <v>0</v>
      </c>
      <c r="G48" s="142" t="e">
        <f t="shared" si="0"/>
        <v>#DIV/0!</v>
      </c>
    </row>
    <row r="49" spans="1:10" ht="28.5" customHeight="1">
      <c r="A49" s="122" t="s">
        <v>10</v>
      </c>
      <c r="B49" s="124">
        <v>200</v>
      </c>
      <c r="C49" s="95">
        <f>Фин_рез!C46</f>
        <v>0</v>
      </c>
      <c r="D49" s="95">
        <f>Фин_рез!D46</f>
        <v>237447</v>
      </c>
      <c r="E49" s="95">
        <f>Фин_рез!E46</f>
        <v>0</v>
      </c>
      <c r="F49" s="95">
        <f>Фин_рез!F46</f>
        <v>26477</v>
      </c>
      <c r="G49" s="142" t="e">
        <f t="shared" si="0"/>
        <v>#DIV/0!</v>
      </c>
    </row>
    <row r="50" spans="1:10" ht="28.5" customHeight="1">
      <c r="A50" s="122" t="s">
        <v>70</v>
      </c>
      <c r="B50" s="124">
        <v>210</v>
      </c>
      <c r="C50" s="95">
        <f>Фин_рез!C47</f>
        <v>0</v>
      </c>
      <c r="D50" s="95">
        <f>Фин_рез!D47</f>
        <v>0</v>
      </c>
      <c r="E50" s="95">
        <f>Фин_рез!E47</f>
        <v>0</v>
      </c>
      <c r="F50" s="95">
        <f>Фин_рез!F47</f>
        <v>0</v>
      </c>
      <c r="G50" s="142" t="e">
        <f t="shared" si="0"/>
        <v>#DIV/0!</v>
      </c>
    </row>
    <row r="51" spans="1:10" ht="42" customHeight="1">
      <c r="A51" s="122" t="s">
        <v>71</v>
      </c>
      <c r="B51" s="124">
        <v>220</v>
      </c>
      <c r="C51" s="95">
        <f>Фин_рез!C48</f>
        <v>11203178</v>
      </c>
      <c r="D51" s="95">
        <f>Фин_рез!D48</f>
        <v>0</v>
      </c>
      <c r="E51" s="95">
        <f>Фин_рез!E48</f>
        <v>9370722</v>
      </c>
      <c r="F51" s="95">
        <f>Фин_рез!F48</f>
        <v>0</v>
      </c>
      <c r="G51" s="142">
        <f t="shared" si="0"/>
        <v>0.83643426891905137</v>
      </c>
    </row>
    <row r="52" spans="1:10" ht="29.25" customHeight="1">
      <c r="A52" s="122" t="s">
        <v>72</v>
      </c>
      <c r="B52" s="124">
        <v>230</v>
      </c>
      <c r="C52" s="95">
        <f>Фин_рез!C49</f>
        <v>0</v>
      </c>
      <c r="D52" s="95">
        <f>Фин_рез!D49</f>
        <v>0</v>
      </c>
      <c r="E52" s="95">
        <f>Фин_рез!E49</f>
        <v>0</v>
      </c>
      <c r="F52" s="95">
        <f>Фин_рез!F49</f>
        <v>0</v>
      </c>
      <c r="G52" s="142" t="e">
        <f t="shared" si="0"/>
        <v>#DIV/0!</v>
      </c>
    </row>
    <row r="53" spans="1:10" ht="55.5" customHeight="1">
      <c r="A53" s="122" t="s">
        <v>349</v>
      </c>
      <c r="B53" s="124">
        <v>240</v>
      </c>
      <c r="C53" s="95">
        <f>Фин_рез!C50</f>
        <v>11203178</v>
      </c>
      <c r="D53" s="95">
        <f>Фин_рез!D50</f>
        <v>0</v>
      </c>
      <c r="E53" s="95">
        <f>Фин_рез!E50</f>
        <v>9370722</v>
      </c>
      <c r="F53" s="95">
        <f>Фин_рез!F50</f>
        <v>0</v>
      </c>
      <c r="G53" s="142">
        <f t="shared" si="0"/>
        <v>0.83643426891905137</v>
      </c>
      <c r="H53" s="91"/>
    </row>
    <row r="54" spans="1:10" ht="29.25" customHeight="1">
      <c r="A54" s="122" t="s">
        <v>350</v>
      </c>
      <c r="B54" s="124">
        <v>250</v>
      </c>
      <c r="C54" s="95">
        <f>Фин_рез!C51</f>
        <v>0</v>
      </c>
      <c r="D54" s="95">
        <f>Фин_рез!D51</f>
        <v>1747815</v>
      </c>
      <c r="E54" s="95">
        <f>Фин_рез!E51</f>
        <v>0</v>
      </c>
      <c r="F54" s="95">
        <f>Фин_рез!F51</f>
        <v>1469110</v>
      </c>
      <c r="G54" s="142" t="e">
        <f t="shared" si="0"/>
        <v>#DIV/0!</v>
      </c>
    </row>
    <row r="55" spans="1:10" ht="32.25" customHeight="1">
      <c r="A55" s="122" t="s">
        <v>224</v>
      </c>
      <c r="B55" s="124">
        <v>260</v>
      </c>
      <c r="C55" s="95">
        <f>Фин_рез!C52</f>
        <v>0</v>
      </c>
      <c r="D55" s="95">
        <f>Фин_рез!D52</f>
        <v>0</v>
      </c>
      <c r="E55" s="95">
        <f>Фин_рез!E52</f>
        <v>0</v>
      </c>
      <c r="F55" s="95">
        <f>Фин_рез!F52</f>
        <v>0</v>
      </c>
      <c r="G55" s="142" t="e">
        <f t="shared" si="0"/>
        <v>#DIV/0!</v>
      </c>
    </row>
    <row r="56" spans="1:10" ht="33" customHeight="1">
      <c r="A56" s="122" t="s">
        <v>292</v>
      </c>
      <c r="B56" s="124">
        <v>270</v>
      </c>
      <c r="C56" s="95">
        <f>Фин_рез!C53</f>
        <v>9455363</v>
      </c>
      <c r="D56" s="95">
        <f>Фин_рез!D53</f>
        <v>0</v>
      </c>
      <c r="E56" s="95">
        <f>Фин_рез!E53</f>
        <v>7901612</v>
      </c>
      <c r="F56" s="95">
        <f>Фин_рез!F53</f>
        <v>0</v>
      </c>
      <c r="G56" s="142">
        <f t="shared" si="0"/>
        <v>0.83567516128148644</v>
      </c>
      <c r="H56" s="2">
        <f>E56/C56</f>
        <v>0.83567516128148644</v>
      </c>
    </row>
    <row r="57" spans="1:10" ht="18">
      <c r="H57" s="10"/>
      <c r="I57" s="9"/>
      <c r="J57" s="9"/>
    </row>
    <row r="58" spans="1:10" ht="18">
      <c r="H58" s="9"/>
      <c r="I58" s="9"/>
      <c r="J58" s="9"/>
    </row>
    <row r="59" spans="1:10" ht="18">
      <c r="H59" s="9"/>
      <c r="I59" s="9"/>
      <c r="J59" s="9"/>
    </row>
    <row r="60" spans="1:10" ht="18">
      <c r="H60" s="9"/>
      <c r="I60" s="9"/>
      <c r="J60" s="9"/>
    </row>
    <row r="61" spans="1:10" ht="18">
      <c r="H61" s="9"/>
      <c r="I61" s="9"/>
      <c r="J61" s="9"/>
    </row>
    <row r="62" spans="1:10" ht="18">
      <c r="H62" s="9"/>
      <c r="I62" s="9"/>
      <c r="J62" s="9"/>
    </row>
    <row r="63" spans="1:10" ht="18">
      <c r="H63" s="9"/>
      <c r="I63" s="9"/>
      <c r="J63" s="9"/>
    </row>
    <row r="64" spans="1:10" ht="18">
      <c r="H64" s="9"/>
      <c r="I64" s="9"/>
      <c r="J64" s="9"/>
    </row>
  </sheetData>
  <mergeCells count="23">
    <mergeCell ref="E24:F24"/>
    <mergeCell ref="A18:C18"/>
    <mergeCell ref="A19:C19"/>
    <mergeCell ref="A20:C20"/>
    <mergeCell ref="A21:C21"/>
    <mergeCell ref="A24:A25"/>
    <mergeCell ref="B24:B25"/>
    <mergeCell ref="C24:D24"/>
    <mergeCell ref="A13:C13"/>
    <mergeCell ref="A14:C14"/>
    <mergeCell ref="A15:C15"/>
    <mergeCell ref="A16:C16"/>
    <mergeCell ref="A17:C17"/>
    <mergeCell ref="A7:F7"/>
    <mergeCell ref="A9:C9"/>
    <mergeCell ref="A10:C10"/>
    <mergeCell ref="A11:C11"/>
    <mergeCell ref="A12:C12"/>
    <mergeCell ref="B1:E1"/>
    <mergeCell ref="A3:F3"/>
    <mergeCell ref="A4:F4"/>
    <mergeCell ref="A5:F5"/>
    <mergeCell ref="A6:F6"/>
  </mergeCells>
  <printOptions horizontalCentered="1"/>
  <pageMargins left="0.19685039370078741" right="0.19685039370078741" top="0.43307086614173229" bottom="0.19685039370078741" header="0.19685039370078741" footer="0.35433070866141736"/>
  <pageSetup paperSize="9" scale="60" orientation="portrait" blackAndWhite="1" r:id="rId1"/>
  <headerFooter alignWithMargins="0"/>
  <rowBreaks count="1" manualBreakCount="1">
    <brk id="2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L89"/>
  <sheetViews>
    <sheetView view="pageBreakPreview" topLeftCell="A41" zoomScaleNormal="75" zoomScaleSheetLayoutView="100" workbookViewId="0">
      <selection activeCell="E51" sqref="E51"/>
    </sheetView>
  </sheetViews>
  <sheetFormatPr defaultRowHeight="12.75"/>
  <cols>
    <col min="1" max="1" width="73.42578125" style="132" customWidth="1"/>
    <col min="2" max="2" width="9.140625" style="132"/>
    <col min="3" max="3" width="18.42578125" style="132" customWidth="1"/>
    <col min="4" max="4" width="18.85546875" style="132" customWidth="1"/>
    <col min="5" max="5" width="13.140625" style="132" customWidth="1"/>
    <col min="6" max="6" width="26.140625" style="133" customWidth="1"/>
    <col min="7" max="7" width="19.140625" style="132" customWidth="1"/>
    <col min="8" max="8" width="11.7109375" style="132" bestFit="1" customWidth="1"/>
    <col min="9" max="9" width="17.5703125" style="132" bestFit="1" customWidth="1"/>
    <col min="10" max="10" width="13.140625" style="132" bestFit="1" customWidth="1"/>
    <col min="11" max="11" width="10.85546875" style="132" bestFit="1" customWidth="1"/>
    <col min="12" max="12" width="11.140625" style="132" bestFit="1" customWidth="1"/>
    <col min="13" max="16384" width="9.140625" style="132"/>
  </cols>
  <sheetData>
    <row r="1" spans="1:4" ht="108.75" customHeight="1">
      <c r="B1" s="247" t="s">
        <v>230</v>
      </c>
      <c r="C1" s="247"/>
      <c r="D1" s="247"/>
    </row>
    <row r="2" spans="1:4" ht="33" customHeight="1">
      <c r="A2" s="248" t="s">
        <v>298</v>
      </c>
      <c r="B2" s="249"/>
      <c r="C2" s="249"/>
      <c r="D2" s="249"/>
    </row>
    <row r="3" spans="1:4" ht="39.75" customHeight="1">
      <c r="A3" s="248" t="s">
        <v>299</v>
      </c>
      <c r="B3" s="249"/>
      <c r="C3" s="249"/>
      <c r="D3" s="249"/>
    </row>
    <row r="4" spans="1:4" ht="18.75" customHeight="1">
      <c r="A4" s="250" t="str">
        <f>Баланс!B5</f>
        <v>2026 йил 1 июль</v>
      </c>
      <c r="B4" s="250"/>
      <c r="C4" s="250"/>
      <c r="D4" s="250"/>
    </row>
    <row r="5" spans="1:4" ht="21.2" customHeight="1">
      <c r="A5" s="250" t="str">
        <f>Баланс!B6</f>
        <v>на  1 июля 2026 года</v>
      </c>
      <c r="B5" s="250"/>
      <c r="C5" s="250"/>
      <c r="D5" s="250"/>
    </row>
    <row r="6" spans="1:4" ht="38.25" customHeight="1">
      <c r="A6" s="161"/>
      <c r="B6" s="161"/>
      <c r="C6" s="161"/>
      <c r="D6" s="161"/>
    </row>
    <row r="7" spans="1:4" ht="36.75" customHeight="1">
      <c r="A7" s="162"/>
      <c r="B7" s="161"/>
      <c r="C7" s="163"/>
      <c r="D7" s="164" t="s">
        <v>84</v>
      </c>
    </row>
    <row r="8" spans="1:4" ht="36.75" customHeight="1">
      <c r="A8" s="162" t="s">
        <v>371</v>
      </c>
      <c r="B8" s="251" t="s">
        <v>326</v>
      </c>
      <c r="C8" s="252"/>
      <c r="D8" s="165" t="s">
        <v>124</v>
      </c>
    </row>
    <row r="9" spans="1:4" ht="36.75" customHeight="1">
      <c r="A9" s="162" t="s">
        <v>315</v>
      </c>
      <c r="B9" s="251" t="s">
        <v>74</v>
      </c>
      <c r="C9" s="252"/>
      <c r="D9" s="188">
        <v>478983</v>
      </c>
    </row>
    <row r="10" spans="1:4" ht="36.75" customHeight="1">
      <c r="A10" s="162" t="s">
        <v>303</v>
      </c>
      <c r="B10" s="251" t="s">
        <v>75</v>
      </c>
      <c r="C10" s="252"/>
      <c r="D10" s="188">
        <v>18141</v>
      </c>
    </row>
    <row r="11" spans="1:4" ht="36.75" customHeight="1">
      <c r="A11" s="162" t="s">
        <v>203</v>
      </c>
      <c r="B11" s="251" t="s">
        <v>76</v>
      </c>
      <c r="C11" s="252"/>
      <c r="D11" s="188">
        <v>1151</v>
      </c>
    </row>
    <row r="12" spans="1:4" ht="36.75" customHeight="1">
      <c r="A12" s="162" t="s">
        <v>357</v>
      </c>
      <c r="B12" s="251" t="s">
        <v>335</v>
      </c>
      <c r="C12" s="252"/>
      <c r="D12" s="188">
        <v>144</v>
      </c>
    </row>
    <row r="13" spans="1:4" ht="36.75" customHeight="1">
      <c r="A13" s="162" t="s">
        <v>41</v>
      </c>
      <c r="B13" s="251" t="s">
        <v>161</v>
      </c>
      <c r="C13" s="252"/>
      <c r="D13" s="188">
        <v>8254</v>
      </c>
    </row>
    <row r="14" spans="1:4" ht="36.75" customHeight="1">
      <c r="A14" s="162" t="s">
        <v>270</v>
      </c>
      <c r="B14" s="251" t="s">
        <v>162</v>
      </c>
      <c r="C14" s="252"/>
      <c r="D14" s="188">
        <v>200468069</v>
      </c>
    </row>
    <row r="15" spans="1:4" ht="36.75" customHeight="1">
      <c r="A15" s="162" t="s">
        <v>188</v>
      </c>
      <c r="B15" s="251" t="s">
        <v>163</v>
      </c>
      <c r="C15" s="252"/>
      <c r="D15" s="187"/>
    </row>
    <row r="16" spans="1:4" ht="36.75" customHeight="1">
      <c r="A16" s="162" t="s">
        <v>271</v>
      </c>
      <c r="B16" s="251" t="s">
        <v>164</v>
      </c>
      <c r="C16" s="252"/>
      <c r="D16" s="187"/>
    </row>
    <row r="17" spans="1:6" ht="27.75" customHeight="1">
      <c r="A17" s="162"/>
      <c r="B17" s="251" t="s">
        <v>165</v>
      </c>
      <c r="C17" s="252"/>
      <c r="D17" s="187"/>
    </row>
    <row r="18" spans="1:6" ht="33.75" customHeight="1">
      <c r="A18" s="162"/>
      <c r="B18" s="251" t="s">
        <v>166</v>
      </c>
      <c r="C18" s="252"/>
      <c r="D18" s="189" t="str">
        <f>Фин_рез!F20</f>
        <v>01.07.2026 г</v>
      </c>
    </row>
    <row r="19" spans="1:6" ht="24.95" customHeight="1">
      <c r="A19" s="162"/>
    </row>
    <row r="20" spans="1:6" ht="24.95" customHeight="1">
      <c r="A20" s="162"/>
    </row>
    <row r="21" spans="1:6" ht="48.2" customHeight="1">
      <c r="A21" s="166" t="s">
        <v>304</v>
      </c>
      <c r="B21" s="167" t="s">
        <v>305</v>
      </c>
      <c r="C21" s="168" t="s">
        <v>306</v>
      </c>
      <c r="D21" s="168" t="s">
        <v>307</v>
      </c>
    </row>
    <row r="22" spans="1:6" ht="15" customHeight="1">
      <c r="A22" s="169"/>
      <c r="B22" s="170"/>
      <c r="C22" s="171">
        <v>1</v>
      </c>
      <c r="D22" s="171">
        <v>2</v>
      </c>
    </row>
    <row r="23" spans="1:6" ht="28.5" customHeight="1">
      <c r="A23" s="240" t="s">
        <v>308</v>
      </c>
      <c r="B23" s="241"/>
      <c r="C23" s="241"/>
      <c r="D23" s="242"/>
    </row>
    <row r="24" spans="1:6" ht="39.200000000000003" customHeight="1">
      <c r="A24" s="172" t="s">
        <v>42</v>
      </c>
      <c r="B24" s="173" t="s">
        <v>249</v>
      </c>
      <c r="C24" s="24">
        <v>503688287</v>
      </c>
      <c r="D24" s="24">
        <v>0</v>
      </c>
    </row>
    <row r="25" spans="1:6" ht="38.25">
      <c r="A25" s="172" t="s">
        <v>47</v>
      </c>
      <c r="B25" s="173" t="s">
        <v>250</v>
      </c>
      <c r="C25" s="24"/>
      <c r="D25" s="24">
        <v>217982445</v>
      </c>
    </row>
    <row r="26" spans="1:6" ht="25.5">
      <c r="A26" s="172" t="s">
        <v>48</v>
      </c>
      <c r="B26" s="173" t="s">
        <v>251</v>
      </c>
      <c r="C26" s="24">
        <v>0</v>
      </c>
      <c r="D26" s="24">
        <v>24294441</v>
      </c>
      <c r="E26" s="174">
        <f>C24+C27-D25-D26-D27</f>
        <v>300383876</v>
      </c>
    </row>
    <row r="27" spans="1:6" ht="25.5">
      <c r="A27" s="172" t="s">
        <v>49</v>
      </c>
      <c r="B27" s="173" t="s">
        <v>252</v>
      </c>
      <c r="C27" s="24">
        <f>40363022+39695</f>
        <v>40402717</v>
      </c>
      <c r="D27" s="24">
        <f>1430242</f>
        <v>1430242</v>
      </c>
      <c r="F27" s="133">
        <f>F51</f>
        <v>8534799</v>
      </c>
    </row>
    <row r="28" spans="1:6" ht="75.75" customHeight="1" thickBot="1">
      <c r="A28" s="175" t="s">
        <v>50</v>
      </c>
      <c r="B28" s="173" t="s">
        <v>253</v>
      </c>
      <c r="C28" s="176">
        <f>C24+C25+C26+C27-D24-D25-D26-D27</f>
        <v>300383876</v>
      </c>
      <c r="D28" s="176">
        <v>0</v>
      </c>
      <c r="E28" s="132" t="s">
        <v>232</v>
      </c>
      <c r="F28" s="133">
        <v>469064811.25999999</v>
      </c>
    </row>
    <row r="29" spans="1:6" ht="30.75" customHeight="1">
      <c r="A29" s="240" t="s">
        <v>51</v>
      </c>
      <c r="B29" s="241"/>
      <c r="C29" s="241"/>
      <c r="D29" s="242"/>
      <c r="F29" s="177">
        <v>3875117315.4499998</v>
      </c>
    </row>
    <row r="30" spans="1:6" ht="26.45" customHeight="1" thickBot="1">
      <c r="A30" s="172" t="s">
        <v>52</v>
      </c>
      <c r="B30" s="173" t="s">
        <v>254</v>
      </c>
      <c r="C30" s="24">
        <v>5580728</v>
      </c>
      <c r="D30" s="24">
        <v>10995570</v>
      </c>
      <c r="F30" s="133">
        <v>540285726.41999996</v>
      </c>
    </row>
    <row r="31" spans="1:6" ht="26.45" customHeight="1">
      <c r="A31" s="172" t="s">
        <v>167</v>
      </c>
      <c r="B31" s="173" t="s">
        <v>255</v>
      </c>
      <c r="C31" s="24">
        <v>0</v>
      </c>
      <c r="D31" s="24">
        <v>0</v>
      </c>
      <c r="F31" s="177"/>
    </row>
    <row r="32" spans="1:6" ht="25.5">
      <c r="A32" s="172" t="s">
        <v>168</v>
      </c>
      <c r="B32" s="173" t="s">
        <v>256</v>
      </c>
      <c r="C32" s="24"/>
      <c r="D32" s="24">
        <v>0</v>
      </c>
    </row>
    <row r="33" spans="1:12" ht="25.5">
      <c r="A33" s="172" t="s">
        <v>300</v>
      </c>
      <c r="B33" s="173" t="s">
        <v>257</v>
      </c>
      <c r="C33" s="24"/>
      <c r="D33" s="24">
        <v>0</v>
      </c>
    </row>
    <row r="34" spans="1:12" ht="60">
      <c r="A34" s="175" t="s">
        <v>172</v>
      </c>
      <c r="B34" s="173">
        <v>100</v>
      </c>
      <c r="C34" s="176"/>
      <c r="D34" s="176">
        <f>D30-C30</f>
        <v>5414842</v>
      </c>
      <c r="F34" s="133">
        <f>C28+C34</f>
        <v>300383876</v>
      </c>
    </row>
    <row r="35" spans="1:12" ht="42.75" customHeight="1">
      <c r="A35" s="240" t="s">
        <v>173</v>
      </c>
      <c r="B35" s="241"/>
      <c r="C35" s="241"/>
      <c r="D35" s="242"/>
    </row>
    <row r="36" spans="1:12" ht="25.5" customHeight="1">
      <c r="A36" s="172" t="s">
        <v>234</v>
      </c>
      <c r="B36" s="173">
        <v>110</v>
      </c>
      <c r="C36" s="24">
        <v>13647</v>
      </c>
      <c r="D36" s="24">
        <v>3553285</v>
      </c>
    </row>
    <row r="37" spans="1:12" ht="25.5" customHeight="1">
      <c r="A37" s="172" t="s">
        <v>235</v>
      </c>
      <c r="B37" s="173">
        <v>120</v>
      </c>
      <c r="C37" s="24"/>
      <c r="D37" s="24">
        <v>5574732</v>
      </c>
      <c r="E37" s="132" t="s">
        <v>232</v>
      </c>
    </row>
    <row r="38" spans="1:12" ht="51">
      <c r="A38" s="172" t="s">
        <v>367</v>
      </c>
      <c r="B38" s="173">
        <v>130</v>
      </c>
      <c r="C38" s="24">
        <v>0</v>
      </c>
      <c r="D38" s="24">
        <v>0</v>
      </c>
    </row>
    <row r="39" spans="1:12" ht="27" customHeight="1">
      <c r="A39" s="172" t="s">
        <v>103</v>
      </c>
      <c r="B39" s="173">
        <v>140</v>
      </c>
      <c r="C39" s="24">
        <v>0</v>
      </c>
      <c r="D39" s="24">
        <v>0</v>
      </c>
    </row>
    <row r="40" spans="1:12" ht="57.2" customHeight="1">
      <c r="A40" s="172" t="s">
        <v>104</v>
      </c>
      <c r="B40" s="173">
        <v>150</v>
      </c>
      <c r="C40" s="24"/>
      <c r="D40" s="24">
        <v>15479743</v>
      </c>
    </row>
    <row r="41" spans="1:12" ht="38.25">
      <c r="A41" s="172" t="s">
        <v>94</v>
      </c>
      <c r="B41" s="173">
        <v>160</v>
      </c>
      <c r="C41" s="24"/>
      <c r="D41" s="24">
        <v>0</v>
      </c>
      <c r="F41" s="133">
        <f>D47-262469228</f>
        <v>-629106</v>
      </c>
      <c r="I41" s="192">
        <v>258700999996.38004</v>
      </c>
      <c r="J41" s="192">
        <v>3067684051.2800002</v>
      </c>
      <c r="K41" s="192">
        <v>71438096.780000001</v>
      </c>
    </row>
    <row r="42" spans="1:12" ht="25.5">
      <c r="A42" s="172" t="s">
        <v>274</v>
      </c>
      <c r="B42" s="173">
        <v>170</v>
      </c>
      <c r="C42" s="24">
        <v>0</v>
      </c>
      <c r="D42" s="24">
        <v>0</v>
      </c>
      <c r="F42" s="191">
        <v>262469227894.44</v>
      </c>
      <c r="G42" s="191">
        <v>18609842250</v>
      </c>
      <c r="I42" s="133">
        <f>I41+J41+K41</f>
        <v>261840122144.44003</v>
      </c>
    </row>
    <row r="43" spans="1:12" ht="60">
      <c r="A43" s="175" t="s">
        <v>112</v>
      </c>
      <c r="B43" s="173">
        <v>180</v>
      </c>
      <c r="C43" s="176">
        <v>0</v>
      </c>
      <c r="D43" s="176">
        <f>D36-C36+D40+D37-C37-C40</f>
        <v>24594113</v>
      </c>
      <c r="F43" s="190">
        <v>243859385644.44</v>
      </c>
      <c r="I43" s="133">
        <f>F42-I42</f>
        <v>629105749.99996948</v>
      </c>
      <c r="J43" s="132" t="s">
        <v>376</v>
      </c>
    </row>
    <row r="44" spans="1:12" ht="18.75" customHeight="1">
      <c r="A44" s="240"/>
      <c r="B44" s="241"/>
      <c r="C44" s="241"/>
      <c r="D44" s="242"/>
    </row>
    <row r="45" spans="1:12" ht="26.45" customHeight="1">
      <c r="A45" s="172" t="s">
        <v>113</v>
      </c>
      <c r="B45" s="173">
        <v>190</v>
      </c>
      <c r="C45" s="24">
        <v>0</v>
      </c>
      <c r="D45" s="24">
        <v>2497074</v>
      </c>
    </row>
    <row r="46" spans="1:12" ht="32.25" customHeight="1">
      <c r="A46" s="172" t="s">
        <v>114</v>
      </c>
      <c r="B46" s="173">
        <v>200</v>
      </c>
      <c r="C46" s="24">
        <f>18610842</f>
        <v>18610842</v>
      </c>
      <c r="D46" s="24">
        <v>259343048</v>
      </c>
    </row>
    <row r="47" spans="1:12" ht="33" customHeight="1">
      <c r="A47" s="175" t="s">
        <v>115</v>
      </c>
      <c r="B47" s="173">
        <v>210</v>
      </c>
      <c r="C47" s="178">
        <f>C45+C46</f>
        <v>18610842</v>
      </c>
      <c r="D47" s="178">
        <f>D45+D46</f>
        <v>261840122</v>
      </c>
      <c r="E47" s="174">
        <f>C28</f>
        <v>300383876</v>
      </c>
      <c r="F47" s="133">
        <f>D28+D34+D43+D47</f>
        <v>291849077</v>
      </c>
      <c r="H47" s="133">
        <f>F47-E47</f>
        <v>-8534799</v>
      </c>
      <c r="I47" s="174">
        <f>D47-налоги!E27</f>
        <v>166335784</v>
      </c>
      <c r="L47" s="174">
        <f>D47-C47</f>
        <v>243229280</v>
      </c>
    </row>
    <row r="48" spans="1:12" ht="68.25" customHeight="1">
      <c r="A48" s="175" t="s">
        <v>204</v>
      </c>
      <c r="B48" s="173">
        <v>220</v>
      </c>
      <c r="C48" s="176">
        <f>C28-D34-D43-D47</f>
        <v>8534799</v>
      </c>
      <c r="D48" s="176"/>
      <c r="E48" s="174">
        <f>G48-F48</f>
        <v>-8534799</v>
      </c>
      <c r="F48" s="133">
        <f>C28</f>
        <v>300383876</v>
      </c>
      <c r="G48" s="174">
        <f>D34+D43+D47</f>
        <v>291849077</v>
      </c>
      <c r="I48" s="132">
        <v>18609842</v>
      </c>
    </row>
    <row r="49" spans="1:10" ht="31.7" customHeight="1">
      <c r="A49" s="172" t="s">
        <v>205</v>
      </c>
      <c r="B49" s="173">
        <v>230</v>
      </c>
      <c r="C49" s="179">
        <v>11576455</v>
      </c>
      <c r="D49" s="179"/>
      <c r="E49" s="180" t="s">
        <v>232</v>
      </c>
      <c r="I49" s="174">
        <f>I47-I48</f>
        <v>147725942</v>
      </c>
    </row>
    <row r="50" spans="1:10" ht="30.75" customHeight="1">
      <c r="A50" s="172" t="s">
        <v>206</v>
      </c>
      <c r="B50" s="173">
        <v>240</v>
      </c>
      <c r="C50" s="179">
        <f>C48+C49</f>
        <v>20111254</v>
      </c>
      <c r="D50" s="179"/>
      <c r="E50" s="174">
        <f>C50-C49</f>
        <v>8534799</v>
      </c>
      <c r="F50" s="133">
        <f>C49+D48</f>
        <v>11576455</v>
      </c>
    </row>
    <row r="51" spans="1:10" ht="79.5" customHeight="1">
      <c r="A51" s="238" t="s">
        <v>207</v>
      </c>
      <c r="B51" s="238"/>
      <c r="C51" s="238"/>
      <c r="D51" s="239"/>
      <c r="F51" s="133">
        <f>D48+E50</f>
        <v>8534799</v>
      </c>
      <c r="H51" s="174">
        <f>50318000-D47</f>
        <v>-211522122</v>
      </c>
      <c r="J51" s="174">
        <f>C49+C48</f>
        <v>20111254</v>
      </c>
    </row>
    <row r="52" spans="1:10" ht="51" customHeight="1">
      <c r="A52" s="166" t="s">
        <v>208</v>
      </c>
      <c r="B52" s="181" t="s">
        <v>209</v>
      </c>
      <c r="C52" s="245" t="s">
        <v>210</v>
      </c>
      <c r="D52" s="246"/>
      <c r="J52" s="174">
        <f>J51-C50</f>
        <v>0</v>
      </c>
    </row>
    <row r="53" spans="1:10" ht="15" customHeight="1">
      <c r="A53" s="182"/>
      <c r="B53" s="183"/>
      <c r="C53" s="245">
        <v>1</v>
      </c>
      <c r="D53" s="246"/>
      <c r="F53" s="133">
        <f>налоги!E27-'4_Ф'!D47</f>
        <v>-166335784</v>
      </c>
    </row>
    <row r="54" spans="1:10" ht="41.25" customHeight="1">
      <c r="A54" s="172" t="s">
        <v>54</v>
      </c>
      <c r="B54" s="184" t="s">
        <v>199</v>
      </c>
      <c r="C54" s="256"/>
      <c r="D54" s="256"/>
    </row>
    <row r="55" spans="1:10" ht="25.5">
      <c r="A55" s="172" t="s">
        <v>192</v>
      </c>
      <c r="B55" s="184" t="s">
        <v>200</v>
      </c>
      <c r="C55" s="259">
        <f>C57+C59</f>
        <v>17573300</v>
      </c>
      <c r="D55" s="260"/>
    </row>
    <row r="56" spans="1:10" ht="26.45" customHeight="1">
      <c r="A56" s="172" t="s">
        <v>201</v>
      </c>
      <c r="B56" s="184" t="s">
        <v>193</v>
      </c>
      <c r="C56" s="243"/>
      <c r="D56" s="244"/>
    </row>
    <row r="57" spans="1:10" ht="27" customHeight="1">
      <c r="A57" s="172" t="s">
        <v>202</v>
      </c>
      <c r="B57" s="184" t="s">
        <v>194</v>
      </c>
      <c r="C57" s="243">
        <f>17070137+503163</f>
        <v>17573300</v>
      </c>
      <c r="D57" s="244"/>
    </row>
    <row r="58" spans="1:10" ht="27" customHeight="1">
      <c r="A58" s="172" t="s">
        <v>296</v>
      </c>
      <c r="B58" s="184" t="s">
        <v>195</v>
      </c>
      <c r="C58" s="243"/>
      <c r="D58" s="244"/>
    </row>
    <row r="59" spans="1:10" ht="25.5" customHeight="1">
      <c r="A59" s="172" t="s">
        <v>297</v>
      </c>
      <c r="B59" s="184" t="s">
        <v>196</v>
      </c>
      <c r="C59" s="243"/>
      <c r="D59" s="244"/>
    </row>
    <row r="60" spans="1:10" ht="60">
      <c r="A60" s="175" t="s">
        <v>55</v>
      </c>
      <c r="B60" s="184" t="s">
        <v>321</v>
      </c>
      <c r="C60" s="254">
        <f>C61</f>
        <v>17573300</v>
      </c>
      <c r="D60" s="255"/>
    </row>
    <row r="61" spans="1:10" ht="25.5">
      <c r="A61" s="172" t="s">
        <v>127</v>
      </c>
      <c r="B61" s="184" t="s">
        <v>56</v>
      </c>
      <c r="C61" s="243">
        <v>17573300</v>
      </c>
      <c r="D61" s="244"/>
    </row>
    <row r="62" spans="1:10" ht="33.75" customHeight="1">
      <c r="A62" s="172" t="s">
        <v>128</v>
      </c>
      <c r="B62" s="184" t="s">
        <v>57</v>
      </c>
      <c r="C62" s="243"/>
      <c r="D62" s="244"/>
    </row>
    <row r="63" spans="1:10" ht="26.45" customHeight="1">
      <c r="A63" s="172" t="s">
        <v>129</v>
      </c>
      <c r="B63" s="184" t="s">
        <v>58</v>
      </c>
      <c r="C63" s="243"/>
      <c r="D63" s="244"/>
    </row>
    <row r="64" spans="1:10" ht="51">
      <c r="A64" s="172" t="s">
        <v>242</v>
      </c>
      <c r="B64" s="184" t="s">
        <v>322</v>
      </c>
      <c r="C64" s="185"/>
      <c r="D64" s="186"/>
    </row>
    <row r="65" spans="1:4" ht="29.25" customHeight="1">
      <c r="A65" s="175" t="s">
        <v>243</v>
      </c>
      <c r="B65" s="184" t="s">
        <v>244</v>
      </c>
      <c r="C65" s="257">
        <f>C54+C55-C60</f>
        <v>0</v>
      </c>
      <c r="D65" s="258"/>
    </row>
    <row r="66" spans="1:4" ht="98.45" customHeight="1">
      <c r="A66" s="253" t="s">
        <v>245</v>
      </c>
      <c r="B66" s="253"/>
      <c r="C66" s="253"/>
      <c r="D66" s="253"/>
    </row>
    <row r="89" spans="1:1">
      <c r="A89" s="132" t="s">
        <v>217</v>
      </c>
    </row>
  </sheetData>
  <mergeCells count="35">
    <mergeCell ref="A66:D66"/>
    <mergeCell ref="B14:C14"/>
    <mergeCell ref="B18:C18"/>
    <mergeCell ref="B15:C15"/>
    <mergeCell ref="B16:C16"/>
    <mergeCell ref="B17:C17"/>
    <mergeCell ref="C59:D59"/>
    <mergeCell ref="C60:D60"/>
    <mergeCell ref="C61:D61"/>
    <mergeCell ref="C62:D62"/>
    <mergeCell ref="C54:D54"/>
    <mergeCell ref="C52:D52"/>
    <mergeCell ref="C63:D63"/>
    <mergeCell ref="C65:D65"/>
    <mergeCell ref="C55:D55"/>
    <mergeCell ref="C58:D58"/>
    <mergeCell ref="B11:C11"/>
    <mergeCell ref="B8:C8"/>
    <mergeCell ref="B9:C9"/>
    <mergeCell ref="B10:C10"/>
    <mergeCell ref="A44:D44"/>
    <mergeCell ref="B12:C12"/>
    <mergeCell ref="B13:C13"/>
    <mergeCell ref="A29:D29"/>
    <mergeCell ref="A23:D23"/>
    <mergeCell ref="B1:D1"/>
    <mergeCell ref="A2:D2"/>
    <mergeCell ref="A3:D3"/>
    <mergeCell ref="A5:D5"/>
    <mergeCell ref="A4:D4"/>
    <mergeCell ref="A51:D51"/>
    <mergeCell ref="A35:D35"/>
    <mergeCell ref="C56:D56"/>
    <mergeCell ref="C57:D57"/>
    <mergeCell ref="C53:D53"/>
  </mergeCells>
  <phoneticPr fontId="0" type="noConversion"/>
  <printOptions horizontalCentered="1"/>
  <pageMargins left="0.19685039370078741" right="0.19685039370078741" top="0.31" bottom="0.2" header="0.2" footer="0.23"/>
  <pageSetup paperSize="9" scale="70" fitToHeight="3" orientation="portrait" blackAndWhite="1" r:id="rId1"/>
  <headerFooter alignWithMargins="0"/>
  <rowBreaks count="2" manualBreakCount="2">
    <brk id="20" max="3" man="1"/>
    <brk id="50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pageSetUpPr fitToPage="1"/>
  </sheetPr>
  <dimension ref="A1:O41"/>
  <sheetViews>
    <sheetView view="pageBreakPreview" topLeftCell="A25" zoomScaleNormal="75" zoomScaleSheetLayoutView="100" workbookViewId="0">
      <selection activeCell="E24" sqref="E24"/>
    </sheetView>
  </sheetViews>
  <sheetFormatPr defaultRowHeight="12.75"/>
  <cols>
    <col min="1" max="1" width="34.5703125" style="2" customWidth="1"/>
    <col min="2" max="2" width="9.140625" style="2"/>
    <col min="3" max="5" width="15.7109375" style="2" customWidth="1"/>
    <col min="6" max="6" width="17.5703125" style="2" customWidth="1"/>
    <col min="7" max="7" width="15.7109375" style="2" customWidth="1"/>
    <col min="8" max="8" width="18.5703125" style="2" customWidth="1"/>
    <col min="9" max="9" width="18.85546875" style="2" customWidth="1"/>
    <col min="10" max="10" width="13" style="2" customWidth="1"/>
    <col min="11" max="14" width="9.140625" style="2"/>
    <col min="15" max="15" width="23.42578125" style="2" customWidth="1"/>
    <col min="16" max="16384" width="9.140625" style="2"/>
  </cols>
  <sheetData>
    <row r="1" spans="1:13" ht="107.45" customHeight="1">
      <c r="A1" s="1"/>
      <c r="B1" s="1"/>
      <c r="C1" s="1"/>
      <c r="D1" s="1"/>
      <c r="E1" s="1"/>
      <c r="F1" s="1"/>
      <c r="G1" s="266" t="s">
        <v>278</v>
      </c>
      <c r="H1" s="266"/>
      <c r="I1" s="266"/>
      <c r="J1" s="1"/>
      <c r="K1" s="1"/>
      <c r="L1" s="1"/>
      <c r="M1" s="1"/>
    </row>
    <row r="2" spans="1:13" ht="38.25" customHeight="1">
      <c r="A2" s="267" t="s">
        <v>46</v>
      </c>
      <c r="B2" s="267"/>
      <c r="C2" s="267"/>
      <c r="D2" s="267"/>
      <c r="E2" s="267"/>
      <c r="F2" s="267"/>
      <c r="G2" s="267"/>
      <c r="H2" s="267"/>
      <c r="I2" s="267"/>
      <c r="J2" s="1"/>
      <c r="K2" s="1"/>
      <c r="L2" s="1"/>
      <c r="M2" s="1"/>
    </row>
    <row r="3" spans="1:13" ht="22.7" customHeight="1">
      <c r="A3" s="268" t="str">
        <f>Баланс!B5</f>
        <v>2026 йил 1 июль</v>
      </c>
      <c r="B3" s="268"/>
      <c r="C3" s="268"/>
      <c r="D3" s="268"/>
      <c r="E3" s="268"/>
      <c r="F3" s="268"/>
      <c r="G3" s="268"/>
      <c r="H3" s="268"/>
      <c r="I3" s="268"/>
      <c r="J3" s="1"/>
      <c r="K3" s="1"/>
      <c r="L3" s="1"/>
      <c r="M3" s="1"/>
    </row>
    <row r="4" spans="1:13" ht="15.75">
      <c r="A4" s="268" t="str">
        <f>Баланс!B6</f>
        <v>на  1 июля 2026 года</v>
      </c>
      <c r="B4" s="268"/>
      <c r="C4" s="268"/>
      <c r="D4" s="268"/>
      <c r="E4" s="268"/>
      <c r="F4" s="268"/>
      <c r="G4" s="268"/>
      <c r="H4" s="268"/>
      <c r="I4" s="268"/>
      <c r="J4" s="1"/>
      <c r="K4" s="1"/>
      <c r="L4" s="1"/>
      <c r="M4" s="1"/>
    </row>
    <row r="5" spans="1:13" ht="25.5">
      <c r="A5" s="265"/>
      <c r="B5" s="265"/>
      <c r="C5" s="265"/>
      <c r="D5" s="265"/>
      <c r="E5" s="265"/>
      <c r="F5" s="5"/>
      <c r="G5" s="1"/>
      <c r="H5" s="3"/>
      <c r="I5" s="12" t="s">
        <v>84</v>
      </c>
      <c r="J5" s="1"/>
      <c r="K5" s="3"/>
      <c r="L5" s="1"/>
      <c r="M5" s="1"/>
    </row>
    <row r="6" spans="1:13" ht="36" customHeight="1">
      <c r="A6" s="265" t="s">
        <v>372</v>
      </c>
      <c r="B6" s="265"/>
      <c r="C6" s="265"/>
      <c r="D6" s="265"/>
      <c r="E6" s="265"/>
      <c r="F6" s="5"/>
      <c r="G6" s="263" t="s">
        <v>312</v>
      </c>
      <c r="H6" s="264"/>
      <c r="I6" s="13" t="s">
        <v>140</v>
      </c>
      <c r="J6" s="1"/>
      <c r="K6" s="3"/>
      <c r="L6" s="1"/>
      <c r="M6" s="1"/>
    </row>
    <row r="7" spans="1:13" ht="30.2" customHeight="1">
      <c r="A7" s="265" t="s">
        <v>176</v>
      </c>
      <c r="B7" s="265"/>
      <c r="C7" s="265"/>
      <c r="D7" s="265"/>
      <c r="E7" s="265"/>
      <c r="F7" s="5"/>
      <c r="G7" s="263" t="s">
        <v>74</v>
      </c>
      <c r="H7" s="264"/>
      <c r="I7" s="14">
        <v>478983</v>
      </c>
      <c r="J7" s="1"/>
      <c r="K7" s="3"/>
      <c r="L7" s="1"/>
      <c r="M7" s="1"/>
    </row>
    <row r="8" spans="1:13" ht="29.25" customHeight="1">
      <c r="A8" s="265" t="s">
        <v>281</v>
      </c>
      <c r="B8" s="265"/>
      <c r="C8" s="265"/>
      <c r="D8" s="265"/>
      <c r="E8" s="265"/>
      <c r="F8" s="5"/>
      <c r="G8" s="263" t="s">
        <v>75</v>
      </c>
      <c r="H8" s="264"/>
      <c r="I8" s="14">
        <v>18141</v>
      </c>
      <c r="J8" s="1"/>
      <c r="K8" s="3"/>
      <c r="L8" s="1"/>
      <c r="M8" s="1"/>
    </row>
    <row r="9" spans="1:13" ht="24.75" customHeight="1">
      <c r="A9" s="265" t="s">
        <v>228</v>
      </c>
      <c r="B9" s="265"/>
      <c r="C9" s="265"/>
      <c r="D9" s="265"/>
      <c r="E9" s="265"/>
      <c r="F9" s="5"/>
      <c r="G9" s="263" t="s">
        <v>76</v>
      </c>
      <c r="H9" s="264"/>
      <c r="I9" s="15">
        <v>1151</v>
      </c>
      <c r="J9" s="1"/>
      <c r="K9" s="3"/>
      <c r="L9" s="1"/>
      <c r="M9" s="1"/>
    </row>
    <row r="10" spans="1:13" ht="27" customHeight="1">
      <c r="A10" s="265" t="s">
        <v>358</v>
      </c>
      <c r="B10" s="265"/>
      <c r="C10" s="265"/>
      <c r="D10" s="265"/>
      <c r="E10" s="265"/>
      <c r="F10" s="5"/>
      <c r="G10" s="263" t="s">
        <v>77</v>
      </c>
      <c r="H10" s="264"/>
      <c r="I10" s="15">
        <v>144</v>
      </c>
      <c r="J10" s="1"/>
      <c r="K10" s="4"/>
      <c r="L10" s="1"/>
      <c r="M10" s="1"/>
    </row>
    <row r="11" spans="1:13" ht="31.7" customHeight="1">
      <c r="A11" s="265" t="s">
        <v>191</v>
      </c>
      <c r="B11" s="265"/>
      <c r="C11" s="265"/>
      <c r="D11" s="265"/>
      <c r="E11" s="265"/>
      <c r="F11" s="5"/>
      <c r="G11" s="263" t="s">
        <v>78</v>
      </c>
      <c r="H11" s="264"/>
      <c r="I11" s="15">
        <v>8254</v>
      </c>
      <c r="J11" s="1"/>
      <c r="K11" s="4"/>
      <c r="L11" s="1"/>
      <c r="M11" s="1"/>
    </row>
    <row r="12" spans="1:13" ht="27" customHeight="1">
      <c r="A12" s="265" t="s">
        <v>7</v>
      </c>
      <c r="B12" s="265"/>
      <c r="C12" s="265"/>
      <c r="D12" s="265"/>
      <c r="E12" s="265"/>
      <c r="F12" s="5"/>
      <c r="G12" s="263" t="s">
        <v>79</v>
      </c>
      <c r="H12" s="264"/>
      <c r="I12" s="15">
        <v>200468069</v>
      </c>
      <c r="J12" s="1"/>
      <c r="K12" s="4"/>
      <c r="L12" s="1"/>
      <c r="M12" s="1"/>
    </row>
    <row r="13" spans="1:13" ht="27" customHeight="1">
      <c r="A13" s="265" t="s">
        <v>359</v>
      </c>
      <c r="B13" s="265"/>
      <c r="C13" s="265"/>
      <c r="D13" s="265"/>
      <c r="E13" s="265"/>
      <c r="F13" s="5"/>
      <c r="G13" s="263" t="s">
        <v>80</v>
      </c>
      <c r="H13" s="264"/>
      <c r="I13" s="15">
        <v>1727426</v>
      </c>
      <c r="J13" s="1"/>
      <c r="K13" s="4"/>
      <c r="L13" s="1"/>
      <c r="M13" s="1"/>
    </row>
    <row r="14" spans="1:13" ht="27" customHeight="1">
      <c r="A14" s="265" t="s">
        <v>271</v>
      </c>
      <c r="B14" s="265"/>
      <c r="C14" s="265"/>
      <c r="D14" s="265"/>
      <c r="E14" s="265"/>
      <c r="F14" s="5"/>
      <c r="G14" s="263" t="s">
        <v>164</v>
      </c>
      <c r="H14" s="264"/>
      <c r="I14" s="15"/>
      <c r="J14" s="1"/>
      <c r="K14" s="4"/>
      <c r="L14" s="1"/>
      <c r="M14" s="1"/>
    </row>
    <row r="15" spans="1:13" ht="27" customHeight="1">
      <c r="A15" s="5"/>
      <c r="B15" s="5"/>
      <c r="C15" s="5"/>
      <c r="D15" s="5"/>
      <c r="E15" s="5"/>
      <c r="F15" s="5"/>
      <c r="G15" s="263" t="s">
        <v>165</v>
      </c>
      <c r="H15" s="264"/>
      <c r="I15" s="15"/>
      <c r="J15" s="1"/>
      <c r="K15" s="4"/>
      <c r="L15" s="1"/>
      <c r="M15" s="1"/>
    </row>
    <row r="16" spans="1:13" ht="27.75" customHeight="1">
      <c r="A16" s="265"/>
      <c r="B16" s="265"/>
      <c r="C16" s="265"/>
      <c r="D16" s="265"/>
      <c r="E16" s="265"/>
      <c r="F16" s="5"/>
      <c r="G16" s="263" t="s">
        <v>37</v>
      </c>
      <c r="H16" s="264"/>
      <c r="I16" s="139" t="str">
        <f>Баланс!D19</f>
        <v>01.07.2026 г</v>
      </c>
      <c r="J16" s="1"/>
      <c r="K16" s="4"/>
      <c r="L16" s="1"/>
      <c r="M16" s="1"/>
    </row>
    <row r="17" spans="1:15" ht="101.25" customHeight="1">
      <c r="A17" s="16" t="s">
        <v>130</v>
      </c>
      <c r="B17" s="16" t="s">
        <v>138</v>
      </c>
      <c r="C17" s="16" t="s">
        <v>139</v>
      </c>
      <c r="D17" s="16" t="s">
        <v>226</v>
      </c>
      <c r="E17" s="16" t="s">
        <v>227</v>
      </c>
      <c r="F17" s="17" t="s">
        <v>107</v>
      </c>
      <c r="G17" s="16" t="s">
        <v>229</v>
      </c>
      <c r="H17" s="18" t="s">
        <v>85</v>
      </c>
      <c r="I17" s="16" t="s">
        <v>86</v>
      </c>
      <c r="J17" s="1"/>
      <c r="K17" s="1"/>
      <c r="L17" s="1"/>
      <c r="M17" s="1"/>
    </row>
    <row r="18" spans="1:15" ht="12.75" customHeight="1">
      <c r="A18" s="12">
        <v>1</v>
      </c>
      <c r="B18" s="12">
        <v>2</v>
      </c>
      <c r="C18" s="12">
        <v>3</v>
      </c>
      <c r="D18" s="12">
        <v>4</v>
      </c>
      <c r="E18" s="12">
        <v>5</v>
      </c>
      <c r="F18" s="12">
        <v>6</v>
      </c>
      <c r="G18" s="12">
        <v>7</v>
      </c>
      <c r="H18" s="19">
        <v>8</v>
      </c>
      <c r="I18" s="12">
        <v>9</v>
      </c>
      <c r="J18" s="1"/>
      <c r="K18" s="1"/>
      <c r="L18" s="1"/>
      <c r="M18" s="1"/>
    </row>
    <row r="19" spans="1:15" ht="28.5" customHeight="1">
      <c r="A19" s="20" t="s">
        <v>87</v>
      </c>
      <c r="B19" s="21" t="s">
        <v>249</v>
      </c>
      <c r="C19" s="22">
        <f>Баланс!C92</f>
        <v>19139488</v>
      </c>
      <c r="D19" s="22"/>
      <c r="E19" s="22">
        <f>Баланс!C94</f>
        <v>9306053</v>
      </c>
      <c r="F19" s="22">
        <f>Баланс!C96</f>
        <v>80633982</v>
      </c>
      <c r="G19" s="22"/>
      <c r="H19" s="22">
        <f>Баланс!C97</f>
        <v>9501528</v>
      </c>
      <c r="I19" s="23">
        <f>C19+E19+F19+H19</f>
        <v>118581051</v>
      </c>
      <c r="J19" s="1"/>
      <c r="K19" s="1"/>
      <c r="L19" s="1"/>
      <c r="M19" s="1"/>
    </row>
    <row r="20" spans="1:15" ht="31.7" customHeight="1">
      <c r="A20" s="20" t="s">
        <v>88</v>
      </c>
      <c r="B20" s="21" t="s">
        <v>250</v>
      </c>
      <c r="C20" s="24">
        <v>0</v>
      </c>
      <c r="D20" s="24"/>
      <c r="E20" s="25" t="s">
        <v>284</v>
      </c>
      <c r="F20" s="25" t="s">
        <v>284</v>
      </c>
      <c r="G20" s="25" t="s">
        <v>284</v>
      </c>
      <c r="H20" s="25" t="s">
        <v>284</v>
      </c>
      <c r="I20" s="23"/>
      <c r="J20" s="1"/>
      <c r="K20" s="1"/>
      <c r="L20" s="1"/>
      <c r="M20" s="1"/>
    </row>
    <row r="21" spans="1:15" ht="41.25" customHeight="1">
      <c r="A21" s="20" t="s">
        <v>89</v>
      </c>
      <c r="B21" s="21" t="s">
        <v>251</v>
      </c>
      <c r="C21" s="25" t="s">
        <v>284</v>
      </c>
      <c r="D21" s="25" t="s">
        <v>284</v>
      </c>
      <c r="E21" s="24">
        <v>-225419</v>
      </c>
      <c r="F21" s="25" t="s">
        <v>284</v>
      </c>
      <c r="G21" s="25" t="s">
        <v>284</v>
      </c>
      <c r="H21" s="25" t="s">
        <v>284</v>
      </c>
      <c r="I21" s="23">
        <f>E21</f>
        <v>-225419</v>
      </c>
      <c r="J21" s="1"/>
      <c r="K21" s="1"/>
      <c r="L21" s="1"/>
      <c r="M21" s="1"/>
    </row>
    <row r="22" spans="1:15" ht="66.75" customHeight="1">
      <c r="A22" s="20" t="s">
        <v>90</v>
      </c>
      <c r="B22" s="21" t="s">
        <v>252</v>
      </c>
      <c r="C22" s="25" t="s">
        <v>284</v>
      </c>
      <c r="D22" s="24"/>
      <c r="E22" s="25" t="s">
        <v>284</v>
      </c>
      <c r="F22" s="25" t="s">
        <v>284</v>
      </c>
      <c r="G22" s="25" t="s">
        <v>284</v>
      </c>
      <c r="H22" s="25" t="s">
        <v>284</v>
      </c>
      <c r="I22" s="23"/>
      <c r="J22" s="1"/>
      <c r="K22" s="1"/>
      <c r="L22" s="1"/>
      <c r="M22" s="1"/>
    </row>
    <row r="23" spans="1:15" ht="27.75" customHeight="1">
      <c r="A23" s="20" t="s">
        <v>91</v>
      </c>
      <c r="B23" s="21" t="s">
        <v>253</v>
      </c>
      <c r="C23" s="25" t="s">
        <v>284</v>
      </c>
      <c r="D23" s="25" t="s">
        <v>284</v>
      </c>
      <c r="E23" s="24">
        <v>118823</v>
      </c>
      <c r="F23" s="24"/>
      <c r="G23" s="25" t="s">
        <v>284</v>
      </c>
      <c r="H23" s="25" t="s">
        <v>284</v>
      </c>
      <c r="I23" s="23">
        <f>E23+F23</f>
        <v>118823</v>
      </c>
      <c r="J23" s="1"/>
      <c r="K23" s="1"/>
      <c r="L23" s="1"/>
      <c r="M23" s="1"/>
    </row>
    <row r="24" spans="1:15" ht="54" customHeight="1">
      <c r="A24" s="20" t="s">
        <v>183</v>
      </c>
      <c r="B24" s="21" t="s">
        <v>254</v>
      </c>
      <c r="C24" s="25" t="s">
        <v>284</v>
      </c>
      <c r="D24" s="25" t="s">
        <v>284</v>
      </c>
      <c r="E24" s="25" t="s">
        <v>284</v>
      </c>
      <c r="F24" s="22">
        <f>Фин_рез!E53</f>
        <v>7901612</v>
      </c>
      <c r="G24" s="25" t="s">
        <v>284</v>
      </c>
      <c r="H24" s="25" t="s">
        <v>284</v>
      </c>
      <c r="I24" s="23">
        <f>F24</f>
        <v>7901612</v>
      </c>
      <c r="J24" s="1"/>
      <c r="K24" s="1"/>
      <c r="L24" s="1"/>
      <c r="M24" s="1"/>
    </row>
    <row r="25" spans="1:15" ht="40.700000000000003" customHeight="1">
      <c r="A25" s="20" t="s">
        <v>184</v>
      </c>
      <c r="B25" s="21" t="s">
        <v>255</v>
      </c>
      <c r="C25" s="25" t="s">
        <v>284</v>
      </c>
      <c r="D25" s="25" t="s">
        <v>284</v>
      </c>
      <c r="E25" s="24">
        <v>0</v>
      </c>
      <c r="F25" s="25" t="s">
        <v>284</v>
      </c>
      <c r="G25" s="25" t="s">
        <v>284</v>
      </c>
      <c r="H25" s="25" t="s">
        <v>284</v>
      </c>
      <c r="I25" s="23"/>
      <c r="J25" s="1"/>
      <c r="K25" s="1"/>
      <c r="L25" s="1"/>
      <c r="M25" s="1"/>
    </row>
    <row r="26" spans="1:15" ht="55.5" customHeight="1">
      <c r="A26" s="20" t="s">
        <v>290</v>
      </c>
      <c r="B26" s="21" t="s">
        <v>256</v>
      </c>
      <c r="C26" s="25" t="s">
        <v>284</v>
      </c>
      <c r="D26" s="25" t="s">
        <v>284</v>
      </c>
      <c r="E26" s="25" t="s">
        <v>284</v>
      </c>
      <c r="F26" s="25" t="s">
        <v>284</v>
      </c>
      <c r="G26" s="25" t="s">
        <v>284</v>
      </c>
      <c r="H26" s="26"/>
      <c r="I26" s="23">
        <f>H26</f>
        <v>0</v>
      </c>
      <c r="J26" s="1"/>
      <c r="K26" s="1"/>
      <c r="L26" s="1"/>
      <c r="M26" s="1"/>
    </row>
    <row r="27" spans="1:15" ht="29.25" customHeight="1">
      <c r="A27" s="20" t="s">
        <v>291</v>
      </c>
      <c r="B27" s="21" t="s">
        <v>257</v>
      </c>
      <c r="C27" s="25" t="s">
        <v>284</v>
      </c>
      <c r="D27" s="25" t="s">
        <v>284</v>
      </c>
      <c r="E27" s="25" t="s">
        <v>284</v>
      </c>
      <c r="F27" s="24">
        <f>-5713280</f>
        <v>-5713280</v>
      </c>
      <c r="G27" s="25" t="s">
        <v>284</v>
      </c>
      <c r="H27" s="25" t="s">
        <v>284</v>
      </c>
      <c r="I27" s="23">
        <f>F27</f>
        <v>-5713280</v>
      </c>
      <c r="J27" s="1"/>
      <c r="K27" s="1"/>
      <c r="L27" s="1"/>
      <c r="M27" s="1"/>
    </row>
    <row r="28" spans="1:15" ht="40.700000000000003" customHeight="1">
      <c r="A28" s="20" t="s">
        <v>110</v>
      </c>
      <c r="B28" s="21">
        <v>100</v>
      </c>
      <c r="C28" s="27"/>
      <c r="D28" s="27"/>
      <c r="E28" s="27"/>
      <c r="F28" s="27"/>
      <c r="G28" s="27"/>
      <c r="H28" s="27"/>
      <c r="I28" s="23">
        <f>C28+E28+F28+H28</f>
        <v>0</v>
      </c>
      <c r="J28" s="1"/>
      <c r="K28" s="1"/>
      <c r="L28" s="1"/>
      <c r="M28" s="1"/>
      <c r="O28" s="138">
        <f>F28+F27+F23</f>
        <v>-5713280</v>
      </c>
    </row>
    <row r="29" spans="1:15" ht="27" customHeight="1">
      <c r="A29" s="20" t="s">
        <v>111</v>
      </c>
      <c r="B29" s="21">
        <v>110</v>
      </c>
      <c r="C29" s="27">
        <f>C19+C20+C28</f>
        <v>19139488</v>
      </c>
      <c r="D29" s="27"/>
      <c r="E29" s="27">
        <f>E19+E30</f>
        <v>9199457</v>
      </c>
      <c r="F29" s="27">
        <f>F19+F30</f>
        <v>82803594</v>
      </c>
      <c r="G29" s="27" t="s">
        <v>232</v>
      </c>
      <c r="H29" s="27">
        <f>H19+H26+H28</f>
        <v>9501528</v>
      </c>
      <c r="I29" s="23">
        <f>I19+I21+I23+I24+I27+I28+I26-18720</f>
        <v>120644067</v>
      </c>
      <c r="J29" s="6">
        <f>I29-Баланс!D99</f>
        <v>-5225215</v>
      </c>
      <c r="K29" s="1"/>
      <c r="L29" s="1"/>
      <c r="M29" s="1"/>
    </row>
    <row r="30" spans="1:15" ht="55.5" customHeight="1">
      <c r="A30" s="20" t="s">
        <v>336</v>
      </c>
      <c r="B30" s="21">
        <v>120</v>
      </c>
      <c r="C30" s="27">
        <f>C28</f>
        <v>0</v>
      </c>
      <c r="D30" s="27"/>
      <c r="E30" s="27">
        <f>E21+E23+E28</f>
        <v>-106596</v>
      </c>
      <c r="F30" s="27">
        <f>F24+F27+F28+F23-18720</f>
        <v>2169612</v>
      </c>
      <c r="G30" s="27"/>
      <c r="H30" s="27">
        <f>H26+H28</f>
        <v>0</v>
      </c>
      <c r="I30" s="23">
        <f>C30+E30+F30+H30</f>
        <v>2063016</v>
      </c>
      <c r="J30" s="6">
        <f>I29-I19</f>
        <v>2063016</v>
      </c>
      <c r="K30" s="1"/>
      <c r="L30" s="1"/>
      <c r="M30" s="1"/>
    </row>
    <row r="31" spans="1:15" ht="28.5" customHeight="1">
      <c r="A31" s="20" t="s">
        <v>337</v>
      </c>
      <c r="B31" s="21"/>
      <c r="C31" s="23"/>
      <c r="D31" s="23"/>
      <c r="E31" s="23"/>
      <c r="F31" s="23"/>
      <c r="G31" s="23"/>
      <c r="H31" s="23"/>
      <c r="I31" s="23"/>
      <c r="J31" s="1"/>
      <c r="K31" s="1"/>
      <c r="L31" s="1"/>
      <c r="M31" s="1"/>
    </row>
    <row r="32" spans="1:15" ht="31.7" customHeight="1">
      <c r="A32" s="20" t="s">
        <v>220</v>
      </c>
      <c r="B32" s="21">
        <v>130</v>
      </c>
      <c r="C32" s="25" t="s">
        <v>284</v>
      </c>
      <c r="D32" s="25" t="s">
        <v>284</v>
      </c>
      <c r="E32" s="25" t="s">
        <v>284</v>
      </c>
      <c r="F32" s="25" t="s">
        <v>284</v>
      </c>
      <c r="G32" s="25" t="s">
        <v>284</v>
      </c>
      <c r="H32" s="25" t="s">
        <v>284</v>
      </c>
      <c r="I32" s="25"/>
      <c r="J32" s="1"/>
      <c r="K32" s="1"/>
      <c r="L32" s="1"/>
      <c r="M32" s="1"/>
    </row>
    <row r="33" spans="1:13" ht="27.75" customHeight="1">
      <c r="A33" s="20" t="s">
        <v>221</v>
      </c>
      <c r="B33" s="28"/>
      <c r="C33" s="25"/>
      <c r="D33" s="25"/>
      <c r="E33" s="25"/>
      <c r="F33" s="25"/>
      <c r="G33" s="25"/>
      <c r="H33" s="25"/>
      <c r="I33" s="25"/>
      <c r="J33" s="1"/>
      <c r="K33" s="1"/>
      <c r="L33" s="1"/>
      <c r="M33" s="1"/>
    </row>
    <row r="34" spans="1:13" ht="27.75" customHeight="1">
      <c r="A34" s="20" t="s">
        <v>222</v>
      </c>
      <c r="B34" s="28">
        <v>131</v>
      </c>
      <c r="C34" s="25" t="s">
        <v>284</v>
      </c>
      <c r="D34" s="25" t="s">
        <v>284</v>
      </c>
      <c r="E34" s="25" t="s">
        <v>284</v>
      </c>
      <c r="F34" s="25" t="s">
        <v>284</v>
      </c>
      <c r="G34" s="25" t="s">
        <v>284</v>
      </c>
      <c r="H34" s="25" t="s">
        <v>284</v>
      </c>
      <c r="I34" s="25">
        <v>0</v>
      </c>
      <c r="J34" s="1"/>
      <c r="K34" s="1"/>
      <c r="L34" s="1"/>
      <c r="M34" s="1"/>
    </row>
    <row r="35" spans="1:13" ht="25.5" customHeight="1">
      <c r="A35" s="20" t="s">
        <v>223</v>
      </c>
      <c r="B35" s="28">
        <v>132</v>
      </c>
      <c r="C35" s="25" t="s">
        <v>284</v>
      </c>
      <c r="D35" s="25" t="s">
        <v>284</v>
      </c>
      <c r="E35" s="25" t="s">
        <v>284</v>
      </c>
      <c r="F35" s="25" t="s">
        <v>284</v>
      </c>
      <c r="G35" s="25" t="s">
        <v>284</v>
      </c>
      <c r="H35" s="25" t="s">
        <v>284</v>
      </c>
      <c r="I35" s="25"/>
      <c r="J35" s="1"/>
      <c r="K35" s="1"/>
      <c r="L35" s="1"/>
      <c r="M35" s="1"/>
    </row>
    <row r="36" spans="1:13" ht="25.5" customHeight="1">
      <c r="A36" s="20" t="s">
        <v>131</v>
      </c>
      <c r="B36" s="28">
        <v>140</v>
      </c>
      <c r="C36" s="25" t="s">
        <v>284</v>
      </c>
      <c r="D36" s="25" t="s">
        <v>284</v>
      </c>
      <c r="E36" s="25" t="s">
        <v>284</v>
      </c>
      <c r="F36" s="25" t="s">
        <v>284</v>
      </c>
      <c r="G36" s="25" t="s">
        <v>284</v>
      </c>
      <c r="H36" s="25" t="s">
        <v>284</v>
      </c>
      <c r="I36" s="25">
        <v>3</v>
      </c>
      <c r="J36" s="1"/>
      <c r="K36" s="1"/>
      <c r="L36" s="1"/>
      <c r="M36" s="1"/>
    </row>
    <row r="37" spans="1:13" ht="30.75" customHeight="1">
      <c r="A37" s="20" t="s">
        <v>313</v>
      </c>
      <c r="B37" s="28">
        <v>150</v>
      </c>
      <c r="C37" s="25" t="s">
        <v>284</v>
      </c>
      <c r="D37" s="25" t="s">
        <v>284</v>
      </c>
      <c r="E37" s="25" t="s">
        <v>284</v>
      </c>
      <c r="F37" s="25" t="s">
        <v>284</v>
      </c>
      <c r="G37" s="25" t="s">
        <v>284</v>
      </c>
      <c r="H37" s="25" t="s">
        <v>284</v>
      </c>
      <c r="I37" s="25">
        <v>5713280</v>
      </c>
      <c r="J37" s="1"/>
      <c r="K37" s="1"/>
      <c r="L37" s="1"/>
      <c r="M37" s="1"/>
    </row>
    <row r="38" spans="1:13" ht="26.45" customHeight="1">
      <c r="A38" s="20" t="s">
        <v>221</v>
      </c>
      <c r="B38" s="28"/>
      <c r="C38" s="25"/>
      <c r="D38" s="25"/>
      <c r="E38" s="25"/>
      <c r="F38" s="25"/>
      <c r="G38" s="25"/>
      <c r="H38" s="25"/>
      <c r="I38" s="25"/>
      <c r="J38" s="1"/>
      <c r="K38" s="1"/>
      <c r="L38" s="1"/>
      <c r="M38" s="1"/>
    </row>
    <row r="39" spans="1:13" ht="26.45" customHeight="1">
      <c r="A39" s="20" t="s">
        <v>222</v>
      </c>
      <c r="B39" s="28">
        <v>151</v>
      </c>
      <c r="C39" s="25" t="s">
        <v>284</v>
      </c>
      <c r="D39" s="25" t="s">
        <v>284</v>
      </c>
      <c r="E39" s="25" t="s">
        <v>284</v>
      </c>
      <c r="F39" s="25" t="s">
        <v>284</v>
      </c>
      <c r="G39" s="25" t="s">
        <v>284</v>
      </c>
      <c r="H39" s="25" t="s">
        <v>284</v>
      </c>
      <c r="I39" s="25">
        <v>0</v>
      </c>
      <c r="J39" s="1"/>
      <c r="K39" s="1"/>
      <c r="L39" s="1"/>
      <c r="M39" s="1"/>
    </row>
    <row r="40" spans="1:13" ht="26.45" customHeight="1">
      <c r="A40" s="20" t="s">
        <v>223</v>
      </c>
      <c r="B40" s="28">
        <v>152</v>
      </c>
      <c r="C40" s="25" t="s">
        <v>284</v>
      </c>
      <c r="D40" s="25" t="s">
        <v>284</v>
      </c>
      <c r="E40" s="25" t="s">
        <v>284</v>
      </c>
      <c r="F40" s="25" t="s">
        <v>284</v>
      </c>
      <c r="G40" s="25" t="s">
        <v>284</v>
      </c>
      <c r="H40" s="25" t="s">
        <v>284</v>
      </c>
      <c r="I40" s="25">
        <f>I37</f>
        <v>5713280</v>
      </c>
      <c r="J40" s="1"/>
      <c r="K40" s="1"/>
      <c r="L40" s="1"/>
      <c r="M40" s="1"/>
    </row>
    <row r="41" spans="1:13" ht="80.45" customHeight="1">
      <c r="A41" s="261" t="s">
        <v>175</v>
      </c>
      <c r="B41" s="262"/>
      <c r="C41" s="262"/>
      <c r="D41" s="262"/>
      <c r="E41" s="262"/>
      <c r="F41" s="262"/>
      <c r="G41" s="262"/>
      <c r="H41" s="262"/>
      <c r="I41" s="262"/>
      <c r="J41" s="262"/>
      <c r="K41" s="1"/>
      <c r="L41" s="1"/>
      <c r="M41" s="1"/>
    </row>
  </sheetData>
  <mergeCells count="27">
    <mergeCell ref="G12:H12"/>
    <mergeCell ref="A6:E6"/>
    <mergeCell ref="G8:H8"/>
    <mergeCell ref="A8:E8"/>
    <mergeCell ref="A9:E9"/>
    <mergeCell ref="A12:E12"/>
    <mergeCell ref="A10:E10"/>
    <mergeCell ref="G9:H9"/>
    <mergeCell ref="G10:H10"/>
    <mergeCell ref="G11:H11"/>
    <mergeCell ref="A11:E11"/>
    <mergeCell ref="A7:E7"/>
    <mergeCell ref="G6:H6"/>
    <mergeCell ref="G7:H7"/>
    <mergeCell ref="G1:I1"/>
    <mergeCell ref="A2:I2"/>
    <mergeCell ref="A3:I3"/>
    <mergeCell ref="A4:I4"/>
    <mergeCell ref="A5:E5"/>
    <mergeCell ref="A41:J41"/>
    <mergeCell ref="G14:H14"/>
    <mergeCell ref="G15:H15"/>
    <mergeCell ref="A13:E13"/>
    <mergeCell ref="A14:E14"/>
    <mergeCell ref="G16:H16"/>
    <mergeCell ref="G13:H13"/>
    <mergeCell ref="A16:E16"/>
  </mergeCells>
  <phoneticPr fontId="0" type="noConversion"/>
  <printOptions horizontalCentered="1"/>
  <pageMargins left="0.19" right="0.19685039370078741" top="0.38" bottom="0.19685039370078741" header="0.2" footer="0.27"/>
  <pageSetup paperSize="9" scale="55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налоги</vt:lpstr>
      <vt:lpstr>Баланс</vt:lpstr>
      <vt:lpstr>Фин_рез</vt:lpstr>
      <vt:lpstr>Фин_рез+Налоги</vt:lpstr>
      <vt:lpstr>4_Ф</vt:lpstr>
      <vt:lpstr>Ф_5</vt:lpstr>
      <vt:lpstr>'4_Ф'!Область_печати</vt:lpstr>
      <vt:lpstr>Баланс!Область_печати</vt:lpstr>
      <vt:lpstr>налоги!Область_печати</vt:lpstr>
      <vt:lpstr>Ф_5!Область_печати</vt:lpstr>
      <vt:lpstr>Фин_рез!Область_печати</vt:lpstr>
      <vt:lpstr>'Фин_рез+Налоги'!Область_печати</vt:lpstr>
    </vt:vector>
  </TitlesOfParts>
  <Company>NeftProdukt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Darakchi Hisoblash Markazi</dc:creator>
  <cp:lastModifiedBy>Пользователь</cp:lastModifiedBy>
  <cp:lastPrinted>2026-07-18T04:49:10Z</cp:lastPrinted>
  <dcterms:created xsi:type="dcterms:W3CDTF">2002-04-25T06:46:55Z</dcterms:created>
  <dcterms:modified xsi:type="dcterms:W3CDTF">2026-07-20T08:50:41Z</dcterms:modified>
</cp:coreProperties>
</file>